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rámcovka turnikety 2022\2025\"/>
    </mc:Choice>
  </mc:AlternateContent>
  <xr:revisionPtr revIDLastSave="0" documentId="13_ncr:1_{71ECF302-3D57-4514-B8A3-75645078C43E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Rekapitulace zakázky" sheetId="1" state="veryHidden" r:id="rId1"/>
    <sheet name="OR_PHA - Servis a revize ..." sheetId="2" r:id="rId2"/>
  </sheets>
  <definedNames>
    <definedName name="_xlnm._FilterDatabase" localSheetId="1" hidden="1">'OR_PHA - Servis a revize ...'!$C$117:$K$210</definedName>
    <definedName name="_xlnm.Print_Titles" localSheetId="1">'OR_PHA - Servis a revize ...'!$117:$117</definedName>
    <definedName name="_xlnm.Print_Titles" localSheetId="0">'Rekapitulace zakázky'!$92:$92</definedName>
    <definedName name="_xlnm.Print_Area" localSheetId="1">'OR_PHA - Servis a revize ...'!$C$4:$J$76,'OR_PHA - Servis a revize ...'!$C$82:$J$101,'OR_PHA - Servis a revize ...'!$C$107:$K$210</definedName>
    <definedName name="_xlnm.Print_Area" localSheetId="0">'Rekapitulace zakázky'!$D$4:$AO$76,'Rekapitulace zakázky'!$C$82:$AQ$96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/>
  <c r="BI210" i="2"/>
  <c r="BH210" i="2"/>
  <c r="BG210" i="2"/>
  <c r="BF210" i="2"/>
  <c r="T210" i="2"/>
  <c r="T209" i="2"/>
  <c r="R210" i="2"/>
  <c r="R209" i="2"/>
  <c r="P210" i="2"/>
  <c r="P209" i="2" s="1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T200" i="2" s="1"/>
  <c r="R201" i="2"/>
  <c r="P201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34" i="2"/>
  <c r="BH134" i="2"/>
  <c r="BG134" i="2"/>
  <c r="BF134" i="2"/>
  <c r="T134" i="2"/>
  <c r="R134" i="2"/>
  <c r="R119" i="2"/>
  <c r="P134" i="2"/>
  <c r="BI120" i="2"/>
  <c r="BH120" i="2"/>
  <c r="BG120" i="2"/>
  <c r="BF120" i="2"/>
  <c r="T120" i="2"/>
  <c r="T119" i="2" s="1"/>
  <c r="R120" i="2"/>
  <c r="P120" i="2"/>
  <c r="P119" i="2" s="1"/>
  <c r="J114" i="2"/>
  <c r="F114" i="2"/>
  <c r="F112" i="2"/>
  <c r="E110" i="2"/>
  <c r="J89" i="2"/>
  <c r="F89" i="2"/>
  <c r="F87" i="2"/>
  <c r="E85" i="2"/>
  <c r="J16" i="2"/>
  <c r="E16" i="2"/>
  <c r="F90" i="2"/>
  <c r="J15" i="2"/>
  <c r="J112" i="2"/>
  <c r="L90" i="1"/>
  <c r="AM90" i="1"/>
  <c r="AM89" i="1"/>
  <c r="L89" i="1"/>
  <c r="AM87" i="1"/>
  <c r="L87" i="1"/>
  <c r="L85" i="1"/>
  <c r="L84" i="1"/>
  <c r="J189" i="2"/>
  <c r="BK166" i="2"/>
  <c r="BK160" i="2"/>
  <c r="J206" i="2"/>
  <c r="J161" i="2"/>
  <c r="BK180" i="2"/>
  <c r="BK194" i="2"/>
  <c r="BK173" i="2"/>
  <c r="BK196" i="2"/>
  <c r="BK154" i="2"/>
  <c r="BK169" i="2"/>
  <c r="BK177" i="2"/>
  <c r="J170" i="2"/>
  <c r="J201" i="2"/>
  <c r="J156" i="2"/>
  <c r="BK198" i="2"/>
  <c r="BK172" i="2"/>
  <c r="BK134" i="2"/>
  <c r="AS94" i="1"/>
  <c r="BK158" i="2"/>
  <c r="J183" i="2"/>
  <c r="J210" i="2"/>
  <c r="BK195" i="2"/>
  <c r="J192" i="2"/>
  <c r="J160" i="2"/>
  <c r="BK193" i="2"/>
  <c r="J165" i="2"/>
  <c r="BK208" i="2"/>
  <c r="BK197" i="2"/>
  <c r="J188" i="2"/>
  <c r="J181" i="2"/>
  <c r="J162" i="2"/>
  <c r="BK153" i="2"/>
  <c r="J195" i="2"/>
  <c r="J179" i="2"/>
  <c r="BK161" i="2"/>
  <c r="J120" i="2"/>
  <c r="BK185" i="2"/>
  <c r="BK178" i="2"/>
  <c r="BK189" i="2"/>
  <c r="J182" i="2"/>
  <c r="J180" i="2"/>
  <c r="J199" i="2"/>
  <c r="J159" i="2"/>
  <c r="BK120" i="2"/>
  <c r="BK191" i="2"/>
  <c r="J150" i="2"/>
  <c r="BK192" i="2"/>
  <c r="J177" i="2"/>
  <c r="BK159" i="2"/>
  <c r="J184" i="2"/>
  <c r="J171" i="2"/>
  <c r="BK168" i="2"/>
  <c r="J173" i="2"/>
  <c r="BK179" i="2"/>
  <c r="J204" i="2"/>
  <c r="BK187" i="2"/>
  <c r="J197" i="2"/>
  <c r="BK170" i="2"/>
  <c r="J154" i="2"/>
  <c r="J176" i="2"/>
  <c r="J155" i="2"/>
  <c r="J172" i="2"/>
  <c r="J194" i="2"/>
  <c r="J191" i="2"/>
  <c r="BK162" i="2"/>
  <c r="J166" i="2"/>
  <c r="J157" i="2"/>
  <c r="BK184" i="2"/>
  <c r="BK156" i="2"/>
  <c r="BK188" i="2"/>
  <c r="BK151" i="2"/>
  <c r="J163" i="2"/>
  <c r="BK175" i="2"/>
  <c r="J167" i="2"/>
  <c r="BK199" i="2"/>
  <c r="J178" i="2"/>
  <c r="J153" i="2"/>
  <c r="J175" i="2"/>
  <c r="BK204" i="2"/>
  <c r="J158" i="2"/>
  <c r="BK201" i="2"/>
  <c r="BK155" i="2"/>
  <c r="J185" i="2"/>
  <c r="J134" i="2"/>
  <c r="J164" i="2"/>
  <c r="BK181" i="2"/>
  <c r="BK182" i="2"/>
  <c r="BK206" i="2"/>
  <c r="BK176" i="2"/>
  <c r="J152" i="2"/>
  <c r="BK190" i="2"/>
  <c r="J168" i="2"/>
  <c r="BK164" i="2"/>
  <c r="BK152" i="2"/>
  <c r="J208" i="2"/>
  <c r="J198" i="2"/>
  <c r="J193" i="2"/>
  <c r="BK157" i="2"/>
  <c r="BK210" i="2"/>
  <c r="J196" i="2"/>
  <c r="BK183" i="2"/>
  <c r="BK163" i="2"/>
  <c r="J151" i="2"/>
  <c r="J190" i="2"/>
  <c r="J169" i="2"/>
  <c r="J187" i="2"/>
  <c r="J186" i="2"/>
  <c r="BK165" i="2"/>
  <c r="BK186" i="2"/>
  <c r="BK171" i="2"/>
  <c r="BK150" i="2"/>
  <c r="BK167" i="2"/>
  <c r="BK149" i="2" l="1"/>
  <c r="J149" i="2"/>
  <c r="J97" i="2" s="1"/>
  <c r="P149" i="2"/>
  <c r="R149" i="2"/>
  <c r="BK174" i="2"/>
  <c r="J174" i="2" s="1"/>
  <c r="J98" i="2" s="1"/>
  <c r="T149" i="2"/>
  <c r="P174" i="2"/>
  <c r="R174" i="2"/>
  <c r="BK200" i="2"/>
  <c r="J200" i="2" s="1"/>
  <c r="J99" i="2" s="1"/>
  <c r="P200" i="2"/>
  <c r="T174" i="2"/>
  <c r="R200" i="2"/>
  <c r="BK119" i="2"/>
  <c r="BK209" i="2"/>
  <c r="J209" i="2"/>
  <c r="J100" i="2"/>
  <c r="BE165" i="2"/>
  <c r="BE172" i="2"/>
  <c r="BE177" i="2"/>
  <c r="BE183" i="2"/>
  <c r="BE210" i="2"/>
  <c r="F115" i="2"/>
  <c r="BE134" i="2"/>
  <c r="BE173" i="2"/>
  <c r="BE178" i="2"/>
  <c r="BE181" i="2"/>
  <c r="BE187" i="2"/>
  <c r="BE161" i="2"/>
  <c r="BE169" i="2"/>
  <c r="BE180" i="2"/>
  <c r="BE184" i="2"/>
  <c r="BE188" i="2"/>
  <c r="J87" i="2"/>
  <c r="BE179" i="2"/>
  <c r="BE182" i="2"/>
  <c r="BE171" i="2"/>
  <c r="BE150" i="2"/>
  <c r="BE152" i="2"/>
  <c r="BE191" i="2"/>
  <c r="BE194" i="2"/>
  <c r="BE120" i="2"/>
  <c r="BE159" i="2"/>
  <c r="BE166" i="2"/>
  <c r="BE185" i="2"/>
  <c r="BE197" i="2"/>
  <c r="BE155" i="2"/>
  <c r="BE156" i="2"/>
  <c r="BE157" i="2"/>
  <c r="BE158" i="2"/>
  <c r="BE160" i="2"/>
  <c r="BE163" i="2"/>
  <c r="BE170" i="2"/>
  <c r="BE190" i="2"/>
  <c r="BE193" i="2"/>
  <c r="BE199" i="2"/>
  <c r="BE204" i="2"/>
  <c r="BE206" i="2"/>
  <c r="BE168" i="2"/>
  <c r="BE176" i="2"/>
  <c r="BE189" i="2"/>
  <c r="BE192" i="2"/>
  <c r="BE151" i="2"/>
  <c r="BE153" i="2"/>
  <c r="BE162" i="2"/>
  <c r="BE164" i="2"/>
  <c r="BE167" i="2"/>
  <c r="BE186" i="2"/>
  <c r="BE195" i="2"/>
  <c r="BE196" i="2"/>
  <c r="BE198" i="2"/>
  <c r="BE201" i="2"/>
  <c r="BE208" i="2"/>
  <c r="BE154" i="2"/>
  <c r="BE175" i="2"/>
  <c r="J32" i="2"/>
  <c r="AW95" i="1"/>
  <c r="F33" i="2"/>
  <c r="BB95" i="1" s="1"/>
  <c r="BB94" i="1" s="1"/>
  <c r="AX94" i="1" s="1"/>
  <c r="F32" i="2"/>
  <c r="BA95" i="1"/>
  <c r="BA94" i="1"/>
  <c r="W30" i="1" s="1"/>
  <c r="F34" i="2"/>
  <c r="BC95" i="1" s="1"/>
  <c r="BC94" i="1" s="1"/>
  <c r="W32" i="1" s="1"/>
  <c r="F35" i="2"/>
  <c r="BD95" i="1" s="1"/>
  <c r="BD94" i="1" s="1"/>
  <c r="W33" i="1" s="1"/>
  <c r="T148" i="2" l="1"/>
  <c r="T118" i="2"/>
  <c r="R148" i="2"/>
  <c r="R118" i="2" s="1"/>
  <c r="P148" i="2"/>
  <c r="P118" i="2" s="1"/>
  <c r="AU95" i="1" s="1"/>
  <c r="AU94" i="1" s="1"/>
  <c r="J119" i="2"/>
  <c r="J95" i="2"/>
  <c r="BK148" i="2"/>
  <c r="J148" i="2"/>
  <c r="J96" i="2"/>
  <c r="J31" i="2"/>
  <c r="AV95" i="1" s="1"/>
  <c r="AT95" i="1" s="1"/>
  <c r="W31" i="1"/>
  <c r="F31" i="2"/>
  <c r="AZ95" i="1"/>
  <c r="AZ94" i="1" s="1"/>
  <c r="AV94" i="1" s="1"/>
  <c r="AK29" i="1" s="1"/>
  <c r="AW94" i="1"/>
  <c r="AK30" i="1"/>
  <c r="AY94" i="1"/>
  <c r="BK118" i="2" l="1"/>
  <c r="J118" i="2"/>
  <c r="J94" i="2"/>
  <c r="AT94" i="1"/>
  <c r="W29" i="1"/>
  <c r="J28" i="2" l="1"/>
  <c r="AG95" i="1" s="1"/>
  <c r="AG94" i="1" s="1"/>
  <c r="AK26" i="1" s="1"/>
  <c r="AK35" i="1" s="1"/>
  <c r="J37" i="2" l="1"/>
  <c r="AN95" i="1"/>
  <c r="AN94" i="1"/>
</calcChain>
</file>

<file path=xl/sharedStrings.xml><?xml version="1.0" encoding="utf-8"?>
<sst xmlns="http://schemas.openxmlformats.org/spreadsheetml/2006/main" count="1374" uniqueCount="371">
  <si>
    <t>Export Komplet</t>
  </si>
  <si>
    <t/>
  </si>
  <si>
    <t>2.0</t>
  </si>
  <si>
    <t>ZAMOK</t>
  </si>
  <si>
    <t>False</t>
  </si>
  <si>
    <t>{17cdcdc5-ecd6-4622-b54a-3d660d477b8d}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</si>
  <si>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</si>
  <si>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</si>
  <si>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</si>
  <si>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</si>
  <si>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</si>
  <si>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</si>
  <si>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</si>
  <si>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</si>
  <si>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</si>
  <si>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</si>
  <si>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</si>
  <si>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Servis a revize turniketů v obvodu OŘ PHA 2025-2027</t>
  </si>
  <si>
    <t>KSO:</t>
  </si>
  <si>
    <t>CC-CZ:</t>
  </si>
  <si>
    <t>Místo:</t>
  </si>
  <si>
    <t>obvod OŘ Praha</t>
  </si>
  <si>
    <t>Datum:</t>
  </si>
  <si>
    <t>6. 12. 2024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</si>
  <si>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</si>
  <si>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</si>
  <si>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</si>
  <si>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</si>
  <si>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</si>
  <si>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</si>
  <si>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</si>
  <si>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</si>
  <si>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</si>
  <si>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</si>
  <si>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</si>
  <si>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</si>
  <si>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</si>
  <si>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</si>
  <si>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</si>
  <si>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</si>
  <si>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</si>
  <si>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</si>
  <si>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</si>
  <si>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</si>
  <si>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</si>
  <si>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</si>
  <si>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</si>
  <si>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</si>
  <si>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</si>
  <si>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</si>
  <si>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</si>
  <si>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</si>
  <si>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</si>
  <si>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</si>
  <si>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</si>
  <si>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</si>
  <si>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</si>
  <si>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</si>
  <si>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</si>
  <si>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</si>
  <si>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</si>
  <si>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</si>
  <si>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</si>
  <si>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</si>
  <si>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</si>
  <si>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</si>
  <si>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</si>
  <si>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</si>
  <si>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</si>
  <si>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</si>
  <si>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</si>
  <si>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</si>
  <si>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</si>
  <si>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</si>
  <si>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</si>
  <si>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</si>
  <si>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</si>
  <si>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</si>
  <si>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</si>
  <si>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</si>
  <si>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</si>
  <si>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</si>
  <si>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</si>
  <si>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</si>
  <si>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</si>
  <si>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</si>
  <si>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Kód dílu - Popis</t>
  </si>
  <si>
    <t>Cena celkem [CZK]</t>
  </si>
  <si>
    <t>-1</t>
  </si>
  <si>
    <t>SV-S - Pravidelný servis a revize turniketů a automatických pokladen</t>
  </si>
  <si>
    <t>MAT - Materiál pro mimořádný servis</t>
  </si>
  <si>
    <t xml:space="preserve">    AP - Automatická pokladna</t>
  </si>
  <si>
    <t xml:space="preserve">    T1 - Turniket</t>
  </si>
  <si>
    <t>02 - Výjezdy, práce a zkoušky pro mimořádný servis (mimo pravidelný)</t>
  </si>
  <si>
    <t>03 - Odvoz a likvidace odpadu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</si>
  <si>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</si>
  <si>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</si>
  <si>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</si>
  <si>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</si>
  <si>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</si>
  <si>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</si>
  <si>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</si>
  <si>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</si>
  <si>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</si>
  <si>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</si>
  <si>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</si>
  <si>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SV-S</t>
  </si>
  <si>
    <t>Pravidelný servis a revize turniketů a automatických pokladen</t>
  </si>
  <si>
    <t>ROZPOCET</t>
  </si>
  <si>
    <t>K</t>
  </si>
  <si>
    <t>SV1</t>
  </si>
  <si>
    <t>Automatická pokladna včetně elektroinstalace a ostatního příslušenství včetně dopravy na místo v obvodu OŘ Praha</t>
  </si>
  <si>
    <t>kus</t>
  </si>
  <si>
    <t>4</t>
  </si>
  <si>
    <t>1252138365</t>
  </si>
  <si>
    <t>P</t>
  </si>
  <si>
    <t>Poznámka k položce:_x000D_
Jedná se o paušální poplatek za pravidelnou preventivní údržbu a servis dle plánu údržby včetně dopravy na místo._x000D_
_x000D__x000D_
Cena nezahrnuje spotřební materiál a náhradní díly.</t>
  </si>
  <si>
    <t>VV</t>
  </si>
  <si>
    <t>2*1*2"Beroun 2x ročně, 2 roky"</t>
  </si>
  <si>
    <t>2*2*2"Kolín 2x ročně, 2 roky"</t>
  </si>
  <si>
    <t>2*1*2"Kladno 2x ročně, 2 roky - předpoklad po dokončení stavby"</t>
  </si>
  <si>
    <t>2*2*2"Kralupy nad Vltavou 2x ročně, 2 roky"</t>
  </si>
  <si>
    <t>2*6*2"Praha hl.n. 2x ročně, 2 roky"</t>
  </si>
  <si>
    <t>2*2*2"Praha Holešovice 2x ročně, 2 roky"</t>
  </si>
  <si>
    <t>2*2*2"Praha Libeň 2x ročně, 2 roky"</t>
  </si>
  <si>
    <t>2*2*2"Praha Smíchov 2x ročně, 2 roky"</t>
  </si>
  <si>
    <t>2*1*2"Praha Radotín 2x ročně, 2 roky"</t>
  </si>
  <si>
    <t>2*1*2"Praha Vysočany 2x ročně, 2 roky"</t>
  </si>
  <si>
    <t>2*2*2"rezerva, 2x ročně,2 roky"</t>
  </si>
  <si>
    <t>Součet</t>
  </si>
  <si>
    <t>SV2</t>
  </si>
  <si>
    <t>Turniket včetně elektroinstalace, bezpečnostních prvků a ostatního příslušenství včetně dopravy na místo v obvodu OŘ Praha</t>
  </si>
  <si>
    <t>-1961999420</t>
  </si>
  <si>
    <t>Poznámka k položce:_x000D_
Jedná se o paušální poplatek za pravidelnou preventivní údržbu a servis dle plánu údržby včetně dopravy na místo. _x000D_
_x000D__x000D_
Cena nezahrnuje spotřební materiál a náhradní díly.</t>
  </si>
  <si>
    <t>2*1*2"Kladno 2x ročně, 2 roky-předpoklad po dokončení stavby"</t>
  </si>
  <si>
    <t>MAT</t>
  </si>
  <si>
    <t>Materiál pro mimořádný servis</t>
  </si>
  <si>
    <t>AP</t>
  </si>
  <si>
    <t>Automatická pokladna</t>
  </si>
  <si>
    <t>3</t>
  </si>
  <si>
    <t>Pol60</t>
  </si>
  <si>
    <t>Skříň automatické pokladny – prázdná skříň vč.čepice, bočnice a pantů pro čelní panel,bez nohy a dveří</t>
  </si>
  <si>
    <t>-468993429</t>
  </si>
  <si>
    <t>Pol61</t>
  </si>
  <si>
    <t>Skřín platebního automatu</t>
  </si>
  <si>
    <t>998392677</t>
  </si>
  <si>
    <t>5</t>
  </si>
  <si>
    <t>Pol62</t>
  </si>
  <si>
    <t xml:space="preserve">Dveře platebního automatu </t>
  </si>
  <si>
    <t>651764145</t>
  </si>
  <si>
    <t>6</t>
  </si>
  <si>
    <t>Pol63</t>
  </si>
  <si>
    <t xml:space="preserve">Čepice platebního automatu </t>
  </si>
  <si>
    <t>-177773949</t>
  </si>
  <si>
    <t>7</t>
  </si>
  <si>
    <t>Pol64</t>
  </si>
  <si>
    <t>Bočnice skříně</t>
  </si>
  <si>
    <t>-363205105</t>
  </si>
  <si>
    <t>8</t>
  </si>
  <si>
    <t>Pol65</t>
  </si>
  <si>
    <t>Západka zámku</t>
  </si>
  <si>
    <t>-1055477148</t>
  </si>
  <si>
    <t>9</t>
  </si>
  <si>
    <t>Pol69.1</t>
  </si>
  <si>
    <t>Dveře do nohy platební stanice 400-900mm</t>
  </si>
  <si>
    <t>-1849333378</t>
  </si>
  <si>
    <t>10</t>
  </si>
  <si>
    <t>Pol77.1</t>
  </si>
  <si>
    <t>Zámek pokladny - nerezový set včetně zámku a 4ks klíčů</t>
  </si>
  <si>
    <t>1361453814</t>
  </si>
  <si>
    <t>11</t>
  </si>
  <si>
    <t>Pol77.2</t>
  </si>
  <si>
    <t>Zajišťovací systém se zámkem - uzavírací systém se zámkem do vnitřní části mezi spodní a horní část automatické pokladny. Zodolnění proti neoprávněnému otevření pokladny</t>
  </si>
  <si>
    <t>1390387228</t>
  </si>
  <si>
    <t>12</t>
  </si>
  <si>
    <t>Pol66</t>
  </si>
  <si>
    <t>Držák zámku platebního automatu</t>
  </si>
  <si>
    <t>-463182482</t>
  </si>
  <si>
    <t>13</t>
  </si>
  <si>
    <t>Pol67</t>
  </si>
  <si>
    <t xml:space="preserve">Pouzdro pružiny el zámku </t>
  </si>
  <si>
    <t>-1697418947</t>
  </si>
  <si>
    <t>14</t>
  </si>
  <si>
    <t>Pol68</t>
  </si>
  <si>
    <t>Zamykaní bankočtečky Universál</t>
  </si>
  <si>
    <t>1215236283</t>
  </si>
  <si>
    <t>Pol69</t>
  </si>
  <si>
    <t>Pant dveří - sestava</t>
  </si>
  <si>
    <t>1421165490</t>
  </si>
  <si>
    <t>16</t>
  </si>
  <si>
    <t>Pol70</t>
  </si>
  <si>
    <t>Výdejní miska platebního automatu - sestava</t>
  </si>
  <si>
    <t>-484621541</t>
  </si>
  <si>
    <t>17</t>
  </si>
  <si>
    <t>Pol71</t>
  </si>
  <si>
    <t>Držák tiskárny platebního automatu</t>
  </si>
  <si>
    <t>914649180</t>
  </si>
  <si>
    <t>18</t>
  </si>
  <si>
    <t>Pol71.3</t>
  </si>
  <si>
    <t>Tiskárna platebního automatu</t>
  </si>
  <si>
    <t>-462546341</t>
  </si>
  <si>
    <t>19</t>
  </si>
  <si>
    <t>Pol72</t>
  </si>
  <si>
    <t>Schránka na mince platebního automatu - sestava</t>
  </si>
  <si>
    <t>1903918865</t>
  </si>
  <si>
    <t>20</t>
  </si>
  <si>
    <t>Pol74</t>
  </si>
  <si>
    <t>Kryt na schránku mincí platebního automatu - sestava</t>
  </si>
  <si>
    <t>-2048553604</t>
  </si>
  <si>
    <t>Pol73</t>
  </si>
  <si>
    <t>Skluz schránky mincí - sestava</t>
  </si>
  <si>
    <t>1817574816</t>
  </si>
  <si>
    <t>22</t>
  </si>
  <si>
    <t>Pol72.2</t>
  </si>
  <si>
    <t>Schránka na bankovky platebního automatu včetně zámku</t>
  </si>
  <si>
    <t>-1553967980</t>
  </si>
  <si>
    <t>23</t>
  </si>
  <si>
    <t>Pol75</t>
  </si>
  <si>
    <t>Deska pro signalizační šipku RGB LED</t>
  </si>
  <si>
    <t>-12199136</t>
  </si>
  <si>
    <t>24</t>
  </si>
  <si>
    <t>Pol76</t>
  </si>
  <si>
    <t>Validátor/akceptor bankovek nebo mincí</t>
  </si>
  <si>
    <t>1099680468</t>
  </si>
  <si>
    <t>25</t>
  </si>
  <si>
    <t>Pol77</t>
  </si>
  <si>
    <t>Síťový zdroj</t>
  </si>
  <si>
    <t>-19464049</t>
  </si>
  <si>
    <t>26</t>
  </si>
  <si>
    <t>Pol77.3</t>
  </si>
  <si>
    <t>Uzávěrková karta</t>
  </si>
  <si>
    <t>-1861998908</t>
  </si>
  <si>
    <t>T1</t>
  </si>
  <si>
    <t>Turniket</t>
  </si>
  <si>
    <t>27</t>
  </si>
  <si>
    <t>Pol78</t>
  </si>
  <si>
    <t>Základní deska turniketu</t>
  </si>
  <si>
    <t>739076783</t>
  </si>
  <si>
    <t>28</t>
  </si>
  <si>
    <t>Pol79</t>
  </si>
  <si>
    <t>Ovládací deska turniketu</t>
  </si>
  <si>
    <t>2105383582</t>
  </si>
  <si>
    <t>29</t>
  </si>
  <si>
    <t>Pol80</t>
  </si>
  <si>
    <t>Hallová senzorová deska s kabelem</t>
  </si>
  <si>
    <t>-714479569</t>
  </si>
  <si>
    <t>30</t>
  </si>
  <si>
    <t>Pol81</t>
  </si>
  <si>
    <t>Mechanismus sestavený pro turniket, motor s mechanikou</t>
  </si>
  <si>
    <t>-155986748</t>
  </si>
  <si>
    <t>31</t>
  </si>
  <si>
    <t>Pol82</t>
  </si>
  <si>
    <t>Krokový motor turniketu</t>
  </si>
  <si>
    <t>-188722598</t>
  </si>
  <si>
    <t>32</t>
  </si>
  <si>
    <t>Pol83</t>
  </si>
  <si>
    <t>Napájecí kabel turniketu</t>
  </si>
  <si>
    <t>2012252014</t>
  </si>
  <si>
    <t>33</t>
  </si>
  <si>
    <t>Pol84</t>
  </si>
  <si>
    <t>Indikační deska přístupu (ukazatel vstupu - šipky)</t>
  </si>
  <si>
    <t>-1118218481</t>
  </si>
  <si>
    <t>34</t>
  </si>
  <si>
    <t>Pol85</t>
  </si>
  <si>
    <t>Ozubený řemen</t>
  </si>
  <si>
    <t>-1563768524</t>
  </si>
  <si>
    <t>35</t>
  </si>
  <si>
    <t>Pol86</t>
  </si>
  <si>
    <t>Turniketové víko</t>
  </si>
  <si>
    <t>29641225</t>
  </si>
  <si>
    <t>36</t>
  </si>
  <si>
    <t>Pol87</t>
  </si>
  <si>
    <t>Křídlo turniketu do průchodu 900 mm. - kompletní</t>
  </si>
  <si>
    <t>-1240758133</t>
  </si>
  <si>
    <t>37</t>
  </si>
  <si>
    <t>Pol87.1</t>
  </si>
  <si>
    <t>Pevná prosklená zábrana/branka šířky nad 900mm</t>
  </si>
  <si>
    <t>m2</t>
  </si>
  <si>
    <t>-261361649</t>
  </si>
  <si>
    <t>38</t>
  </si>
  <si>
    <t>Pol87.2</t>
  </si>
  <si>
    <t>Sloupek pro pevnou prosklenou zábranu/branku</t>
  </si>
  <si>
    <t>-342024349</t>
  </si>
  <si>
    <t>39</t>
  </si>
  <si>
    <t>Pol88</t>
  </si>
  <si>
    <t>Panel zadní stěny turniketu</t>
  </si>
  <si>
    <t>1696746846</t>
  </si>
  <si>
    <t>40</t>
  </si>
  <si>
    <t>Pol89</t>
  </si>
  <si>
    <t>Obdélníkový dveřní panel pro turniket</t>
  </si>
  <si>
    <t>-1100357723</t>
  </si>
  <si>
    <t>41</t>
  </si>
  <si>
    <t>Pol90</t>
  </si>
  <si>
    <t>Boční panel pro turniket (boční jednotka)</t>
  </si>
  <si>
    <t>369684357</t>
  </si>
  <si>
    <t>42</t>
  </si>
  <si>
    <t>Pol91</t>
  </si>
  <si>
    <t>Dveřní panel pro turniket</t>
  </si>
  <si>
    <t>-569255954</t>
  </si>
  <si>
    <t>43</t>
  </si>
  <si>
    <t>Pol92</t>
  </si>
  <si>
    <t>Víko turniketového sloupku pro z umělého kamene (bez sběrače karet)</t>
  </si>
  <si>
    <t>-345530348</t>
  </si>
  <si>
    <t>44</t>
  </si>
  <si>
    <t>Pol93</t>
  </si>
  <si>
    <t>Přední panel pro turniket</t>
  </si>
  <si>
    <t>225551188</t>
  </si>
  <si>
    <t>45</t>
  </si>
  <si>
    <t>Pol94</t>
  </si>
  <si>
    <t>Horní držák na sklo pro turniket</t>
  </si>
  <si>
    <t>1091896620</t>
  </si>
  <si>
    <t>46</t>
  </si>
  <si>
    <t>Pol95</t>
  </si>
  <si>
    <t>Spodní držák na sklo pro turniket</t>
  </si>
  <si>
    <t>-1123743741</t>
  </si>
  <si>
    <t>47</t>
  </si>
  <si>
    <t>Pol96</t>
  </si>
  <si>
    <t>Snímač otáček křídla turniketu</t>
  </si>
  <si>
    <t>280646782</t>
  </si>
  <si>
    <t>48</t>
  </si>
  <si>
    <t>Pol96.1</t>
  </si>
  <si>
    <t>Držák čtečky</t>
  </si>
  <si>
    <t>1938385244</t>
  </si>
  <si>
    <t>49</t>
  </si>
  <si>
    <t>Pol96.2</t>
  </si>
  <si>
    <t>Čtečka karet pro zaměstnanecký vstup</t>
  </si>
  <si>
    <t>-1069555960</t>
  </si>
  <si>
    <t>50</t>
  </si>
  <si>
    <t>Pol96.3</t>
  </si>
  <si>
    <t>Zaměstnanecká karta pro vstup</t>
  </si>
  <si>
    <t>1196599993</t>
  </si>
  <si>
    <t>51</t>
  </si>
  <si>
    <t>Pol97</t>
  </si>
  <si>
    <t>Senzorové čidlo</t>
  </si>
  <si>
    <t>1308319125</t>
  </si>
  <si>
    <t>02</t>
  </si>
  <si>
    <t>Výjezdy, práce a zkoušky pro mimořádný servis (mimo pravidelný)</t>
  </si>
  <si>
    <t>52</t>
  </si>
  <si>
    <t>HZS3241</t>
  </si>
  <si>
    <t>Hodinová sazba vlastní práce bez ohledu na počet pracovníků včetně dopravy a zajištění prostoru pro provedení prací</t>
  </si>
  <si>
    <t>hodina</t>
  </si>
  <si>
    <t>957448446</t>
  </si>
  <si>
    <t>Poznámka k položce:_x000D_
Jedná se o paušální cenu za hodinovou montáž, dopravu osob, materiálu a zařízení na místo včetně zajištění prostoru pro provedení prací. Práce budou prováděny i mimo běžnou pracovní dobu, v noci, o víkendech a svátcích. Jako měrná jednotka hodinové sazby se počítá pouze práce strávená při servisu zařízení na daném místě (nikoliv i doba dopravy na místo)._x000D_
_x000D_
Zahrnuje i případné zábory vč. poplatků a ostatní konstrukce a práce na zařízení a zabezpečení staveniště, náhradní přístup, náhradní značení včetně osazení, případné zpracování DIR a DIO, zabezpečení prací v blízkosti kolejiště a za plného provozu objektu, v případě nutnosti vytyčení a zabezpečení inž. sítí, koordinace s ostatními profesemi, stavbami a správci dotčených zařízení aj.</t>
  </si>
  <si>
    <t>3*5*12*2"3x za měsíc po 5h, 2 roky"</t>
  </si>
  <si>
    <t>53</t>
  </si>
  <si>
    <t>4.01</t>
  </si>
  <si>
    <t>Příplatek za havarijní výjezd do 2h od nahlášení požadavku v pracovní době 06:00-18:00h v pracovních dnech</t>
  </si>
  <si>
    <t>případ</t>
  </si>
  <si>
    <t>1878525336</t>
  </si>
  <si>
    <t>54</t>
  </si>
  <si>
    <t>4.02</t>
  </si>
  <si>
    <t>Příplatek za havarijní výjezd do 2h od nahlášení požadavku mimo pracovní dobu 18:00-06:00h, o víkendech a svátcích</t>
  </si>
  <si>
    <t>-1014171683</t>
  </si>
  <si>
    <t>55</t>
  </si>
  <si>
    <t>P03</t>
  </si>
  <si>
    <t>Zkouška po opravě a předání objednateli včetně protokolů</t>
  </si>
  <si>
    <t>ks</t>
  </si>
  <si>
    <t>-406040898</t>
  </si>
  <si>
    <t>03</t>
  </si>
  <si>
    <t>Odvoz a likvidace odpadu</t>
  </si>
  <si>
    <t>56</t>
  </si>
  <si>
    <t>P04</t>
  </si>
  <si>
    <t>t</t>
  </si>
  <si>
    <t>-1409063389</t>
  </si>
  <si>
    <t>KRYCÍ LIST ORIENTAČNÍHO SOUPISU</t>
  </si>
  <si>
    <t>REKAPITULACE ČLENĚNÍ ORIENTAČNÍHO SOUPISU</t>
  </si>
  <si>
    <t>Náklady z orientačního soupisu</t>
  </si>
  <si>
    <t>ORIENTAČNÍ SOUPIS</t>
  </si>
  <si>
    <t>Náklady orientačního soupisu celkem</t>
  </si>
  <si>
    <t>Individuální kalkulace</t>
  </si>
  <si>
    <t>Poznámka k položce:
jedná se o příplatek za mimořádný havarijní výjezd pro odstranění závady na výslovnou žádost objednatele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</si>
</sst>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0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530225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106</xdr:row>
      <xdr:rowOff>0</xdr:rowOff>
    </xdr:from>
    <xdr:to>
      <xdr:col>9</xdr:col>
      <xdr:colOff>1215390</xdr:colOff>
      <xdr:row>110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2.7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165"/>
      <c r="AS2" s="165"/>
      <c r="AT2" s="165"/>
      <c r="AU2" s="165"/>
      <c r="AV2" s="165"/>
      <c r="AW2" s="165"/>
      <c r="AX2" s="165"/>
      <c r="AY2" s="165"/>
      <c r="AZ2" s="165"/>
      <c r="BA2" s="165"/>
      <c r="BB2" s="165"/>
      <c r="BC2" s="165"/>
      <c r="BD2" s="165"/>
      <c r="BE2" s="165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164" t="s">
        <v>14</v>
      </c>
      <c r="L5" s="165"/>
      <c r="M5" s="165"/>
      <c r="N5" s="165"/>
      <c r="O5" s="165"/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R5" s="18"/>
      <c r="BE5" s="161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166" t="s">
        <v>17</v>
      </c>
      <c r="L6" s="165"/>
      <c r="M6" s="165"/>
      <c r="N6" s="165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165"/>
      <c r="AF6" s="165"/>
      <c r="AG6" s="165"/>
      <c r="AH6" s="165"/>
      <c r="AI6" s="165"/>
      <c r="AJ6" s="165"/>
      <c r="AR6" s="18"/>
      <c r="BE6" s="162"/>
      <c r="BS6" s="15" t="s">
        <v>6</v>
      </c>
    </row>
    <row r="7" spans="1:74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162"/>
      <c r="BS7" s="15" t="s">
        <v>6</v>
      </c>
    </row>
    <row r="8" spans="1:74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162"/>
      <c r="BS8" s="15" t="s">
        <v>6</v>
      </c>
    </row>
    <row r="9" spans="1:74" ht="14.45" customHeight="1">
      <c r="B9" s="18"/>
      <c r="AR9" s="18"/>
      <c r="BE9" s="162"/>
      <c r="BS9" s="15" t="s">
        <v>6</v>
      </c>
    </row>
    <row r="10" spans="1:74" ht="12" customHeight="1">
      <c r="B10" s="18"/>
      <c r="D10" s="25" t="s">
        <v>24</v>
      </c>
      <c r="AK10" s="25" t="s">
        <v>25</v>
      </c>
      <c r="AN10" s="23" t="s">
        <v>26</v>
      </c>
      <c r="AR10" s="18"/>
      <c r="BE10" s="162"/>
      <c r="BS10" s="15" t="s">
        <v>6</v>
      </c>
    </row>
    <row r="11" spans="1:74" ht="18.399999999999999" customHeight="1">
      <c r="B11" s="18"/>
      <c r="E11" s="23" t="s">
        <v>27</v>
      </c>
      <c r="AK11" s="25" t="s">
        <v>28</v>
      </c>
      <c r="AN11" s="23" t="s">
        <v>29</v>
      </c>
      <c r="AR11" s="18"/>
      <c r="BE11" s="162"/>
      <c r="BS11" s="15" t="s">
        <v>6</v>
      </c>
    </row>
    <row r="12" spans="1:74" ht="6.95" customHeight="1">
      <c r="B12" s="18"/>
      <c r="AR12" s="18"/>
      <c r="BE12" s="162"/>
      <c r="BS12" s="15" t="s">
        <v>6</v>
      </c>
    </row>
    <row r="13" spans="1:74" ht="12" customHeight="1">
      <c r="B13" s="18"/>
      <c r="D13" s="25" t="s">
        <v>30</v>
      </c>
      <c r="AK13" s="25" t="s">
        <v>25</v>
      </c>
      <c r="AN13" s="27" t="s">
        <v>31</v>
      </c>
      <c r="AR13" s="18"/>
      <c r="BE13" s="162"/>
      <c r="BS13" s="15" t="s">
        <v>6</v>
      </c>
    </row>
    <row r="14" spans="1:74">
      <c r="B14" s="18"/>
      <c r="E14" s="167" t="s">
        <v>31</v>
      </c>
      <c r="F14" s="168"/>
      <c r="G14" s="168"/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68"/>
      <c r="S14" s="168"/>
      <c r="T14" s="168"/>
      <c r="U14" s="168"/>
      <c r="V14" s="168"/>
      <c r="W14" s="168"/>
      <c r="X14" s="168"/>
      <c r="Y14" s="168"/>
      <c r="Z14" s="168"/>
      <c r="AA14" s="168"/>
      <c r="AB14" s="168"/>
      <c r="AC14" s="168"/>
      <c r="AD14" s="168"/>
      <c r="AE14" s="168"/>
      <c r="AF14" s="168"/>
      <c r="AG14" s="168"/>
      <c r="AH14" s="168"/>
      <c r="AI14" s="168"/>
      <c r="AJ14" s="168"/>
      <c r="AK14" s="25" t="s">
        <v>28</v>
      </c>
      <c r="AN14" s="27" t="s">
        <v>31</v>
      </c>
      <c r="AR14" s="18"/>
      <c r="BE14" s="162"/>
      <c r="BS14" s="15" t="s">
        <v>6</v>
      </c>
    </row>
    <row r="15" spans="1:74" ht="6.95" customHeight="1">
      <c r="B15" s="18"/>
      <c r="AR15" s="18"/>
      <c r="BE15" s="162"/>
      <c r="BS15" s="15" t="s">
        <v>4</v>
      </c>
    </row>
    <row r="16" spans="1:74" ht="12" customHeight="1">
      <c r="B16" s="18"/>
      <c r="D16" s="25" t="s">
        <v>32</v>
      </c>
      <c r="AK16" s="25" t="s">
        <v>25</v>
      </c>
      <c r="AN16" s="23" t="s">
        <v>1</v>
      </c>
      <c r="AR16" s="18"/>
      <c r="BE16" s="162"/>
      <c r="BS16" s="15" t="s">
        <v>4</v>
      </c>
    </row>
    <row r="17" spans="2:71" ht="18.399999999999999" customHeight="1">
      <c r="B17" s="18"/>
      <c r="E17" s="23" t="s">
        <v>33</v>
      </c>
      <c r="AK17" s="25" t="s">
        <v>28</v>
      </c>
      <c r="AN17" s="23" t="s">
        <v>1</v>
      </c>
      <c r="AR17" s="18"/>
      <c r="BE17" s="162"/>
      <c r="BS17" s="15" t="s">
        <v>34</v>
      </c>
    </row>
    <row r="18" spans="2:71" ht="6.95" customHeight="1">
      <c r="B18" s="18"/>
      <c r="AR18" s="18"/>
      <c r="BE18" s="162"/>
      <c r="BS18" s="15" t="s">
        <v>6</v>
      </c>
    </row>
    <row r="19" spans="2:71" ht="12" customHeight="1">
      <c r="B19" s="18"/>
      <c r="D19" s="25" t="s">
        <v>35</v>
      </c>
      <c r="AK19" s="25" t="s">
        <v>25</v>
      </c>
      <c r="AN19" s="23" t="s">
        <v>1</v>
      </c>
      <c r="AR19" s="18"/>
      <c r="BE19" s="162"/>
      <c r="BS19" s="15" t="s">
        <v>6</v>
      </c>
    </row>
    <row r="20" spans="2:71" ht="18.399999999999999" customHeight="1">
      <c r="B20" s="18"/>
      <c r="E20" s="23" t="s">
        <v>36</v>
      </c>
      <c r="AK20" s="25" t="s">
        <v>28</v>
      </c>
      <c r="AN20" s="23" t="s">
        <v>1</v>
      </c>
      <c r="AR20" s="18"/>
      <c r="BE20" s="162"/>
      <c r="BS20" s="15" t="s">
        <v>34</v>
      </c>
    </row>
    <row r="21" spans="2:71" ht="6.95" customHeight="1">
      <c r="B21" s="18"/>
      <c r="AR21" s="18"/>
      <c r="BE21" s="162"/>
    </row>
    <row r="22" spans="2:71" ht="12" customHeight="1">
      <c r="B22" s="18"/>
      <c r="D22" s="25" t="s">
        <v>37</v>
      </c>
      <c r="AR22" s="18"/>
      <c r="BE22" s="162"/>
    </row>
    <row r="23" spans="2:71" ht="16.5" customHeight="1">
      <c r="B23" s="18"/>
      <c r="E23" s="169" t="s">
        <v>1</v>
      </c>
      <c r="F23" s="169"/>
      <c r="G23" s="169"/>
      <c r="H23" s="169"/>
      <c r="I23" s="169"/>
      <c r="J23" s="169"/>
      <c r="K23" s="169"/>
      <c r="L23" s="169"/>
      <c r="M23" s="169"/>
      <c r="N23" s="169"/>
      <c r="O23" s="169"/>
      <c r="P23" s="169"/>
      <c r="Q23" s="169"/>
      <c r="R23" s="169"/>
      <c r="S23" s="169"/>
      <c r="T23" s="169"/>
      <c r="U23" s="169"/>
      <c r="V23" s="169"/>
      <c r="W23" s="169"/>
      <c r="X23" s="169"/>
      <c r="Y23" s="169"/>
      <c r="Z23" s="169"/>
      <c r="AA23" s="169"/>
      <c r="AB23" s="169"/>
      <c r="AC23" s="169"/>
      <c r="AD23" s="169"/>
      <c r="AE23" s="169"/>
      <c r="AF23" s="169"/>
      <c r="AG23" s="169"/>
      <c r="AH23" s="169"/>
      <c r="AI23" s="169"/>
      <c r="AJ23" s="169"/>
      <c r="AK23" s="169"/>
      <c r="AL23" s="169"/>
      <c r="AM23" s="169"/>
      <c r="AN23" s="169"/>
      <c r="AR23" s="18"/>
      <c r="BE23" s="162"/>
    </row>
    <row r="24" spans="2:71" ht="6.95" customHeight="1">
      <c r="B24" s="18"/>
      <c r="AR24" s="18"/>
      <c r="BE24" s="162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62"/>
    </row>
    <row r="26" spans="2:71" s="1" customFormat="1" ht="25.9" customHeight="1">
      <c r="B26" s="30"/>
      <c r="D26" s="31" t="s">
        <v>38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70">
        <f>ROUND(AG94,2)</f>
        <v>0</v>
      </c>
      <c r="AL26" s="171"/>
      <c r="AM26" s="171"/>
      <c r="AN26" s="171"/>
      <c r="AO26" s="171"/>
      <c r="AR26" s="30"/>
      <c r="BE26" s="162"/>
    </row>
    <row r="27" spans="2:71" s="1" customFormat="1" ht="6.95" customHeight="1">
      <c r="B27" s="30"/>
      <c r="AR27" s="30"/>
      <c r="BE27" s="162"/>
    </row>
    <row r="28" spans="2:71" s="1" customFormat="1">
      <c r="B28" s="30"/>
      <c r="L28" s="172" t="s">
        <v>39</v>
      </c>
      <c r="M28" s="172"/>
      <c r="N28" s="172"/>
      <c r="O28" s="172"/>
      <c r="P28" s="172"/>
      <c r="W28" s="172" t="s">
        <v>40</v>
      </c>
      <c r="X28" s="172"/>
      <c r="Y28" s="172"/>
      <c r="Z28" s="172"/>
      <c r="AA28" s="172"/>
      <c r="AB28" s="172"/>
      <c r="AC28" s="172"/>
      <c r="AD28" s="172"/>
      <c r="AE28" s="172"/>
      <c r="AK28" s="172" t="s">
        <v>41</v>
      </c>
      <c r="AL28" s="172"/>
      <c r="AM28" s="172"/>
      <c r="AN28" s="172"/>
      <c r="AO28" s="172"/>
      <c r="AR28" s="30"/>
      <c r="BE28" s="162"/>
    </row>
    <row r="29" spans="2:71" s="2" customFormat="1" ht="14.45" customHeight="1">
      <c r="B29" s="34"/>
      <c r="D29" s="25" t="s">
        <v>42</v>
      </c>
      <c r="F29" s="25" t="s">
        <v>43</v>
      </c>
      <c r="L29" s="175">
        <v>0.21</v>
      </c>
      <c r="M29" s="174"/>
      <c r="N29" s="174"/>
      <c r="O29" s="174"/>
      <c r="P29" s="174"/>
      <c r="W29" s="173">
        <f>ROUND(AZ94, 2)</f>
        <v>0</v>
      </c>
      <c r="X29" s="174"/>
      <c r="Y29" s="174"/>
      <c r="Z29" s="174"/>
      <c r="AA29" s="174"/>
      <c r="AB29" s="174"/>
      <c r="AC29" s="174"/>
      <c r="AD29" s="174"/>
      <c r="AE29" s="174"/>
      <c r="AK29" s="173">
        <f>ROUND(AV94, 2)</f>
        <v>0</v>
      </c>
      <c r="AL29" s="174"/>
      <c r="AM29" s="174"/>
      <c r="AN29" s="174"/>
      <c r="AO29" s="174"/>
      <c r="AR29" s="34"/>
      <c r="BE29" s="163"/>
    </row>
    <row r="30" spans="2:71" s="2" customFormat="1" ht="14.45" customHeight="1">
      <c r="B30" s="34"/>
      <c r="F30" s="25" t="s">
        <v>44</v>
      </c>
      <c r="L30" s="175">
        <v>0.15</v>
      </c>
      <c r="M30" s="174"/>
      <c r="N30" s="174"/>
      <c r="O30" s="174"/>
      <c r="P30" s="174"/>
      <c r="W30" s="173">
        <f>ROUND(BA94, 2)</f>
        <v>0</v>
      </c>
      <c r="X30" s="174"/>
      <c r="Y30" s="174"/>
      <c r="Z30" s="174"/>
      <c r="AA30" s="174"/>
      <c r="AB30" s="174"/>
      <c r="AC30" s="174"/>
      <c r="AD30" s="174"/>
      <c r="AE30" s="174"/>
      <c r="AK30" s="173">
        <f>ROUND(AW94, 2)</f>
        <v>0</v>
      </c>
      <c r="AL30" s="174"/>
      <c r="AM30" s="174"/>
      <c r="AN30" s="174"/>
      <c r="AO30" s="174"/>
      <c r="AR30" s="34"/>
      <c r="BE30" s="163"/>
    </row>
    <row r="31" spans="2:71" s="2" customFormat="1" ht="14.45" hidden="1" customHeight="1">
      <c r="B31" s="34"/>
      <c r="F31" s="25" t="s">
        <v>45</v>
      </c>
      <c r="L31" s="175">
        <v>0.21</v>
      </c>
      <c r="M31" s="174"/>
      <c r="N31" s="174"/>
      <c r="O31" s="174"/>
      <c r="P31" s="174"/>
      <c r="W31" s="173">
        <f>ROUND(BB94, 2)</f>
        <v>0</v>
      </c>
      <c r="X31" s="174"/>
      <c r="Y31" s="174"/>
      <c r="Z31" s="174"/>
      <c r="AA31" s="174"/>
      <c r="AB31" s="174"/>
      <c r="AC31" s="174"/>
      <c r="AD31" s="174"/>
      <c r="AE31" s="174"/>
      <c r="AK31" s="173">
        <v>0</v>
      </c>
      <c r="AL31" s="174"/>
      <c r="AM31" s="174"/>
      <c r="AN31" s="174"/>
      <c r="AO31" s="174"/>
      <c r="AR31" s="34"/>
      <c r="BE31" s="163"/>
    </row>
    <row r="32" spans="2:71" s="2" customFormat="1" ht="14.45" hidden="1" customHeight="1">
      <c r="B32" s="34"/>
      <c r="F32" s="25" t="s">
        <v>46</v>
      </c>
      <c r="L32" s="175">
        <v>0.15</v>
      </c>
      <c r="M32" s="174"/>
      <c r="N32" s="174"/>
      <c r="O32" s="174"/>
      <c r="P32" s="174"/>
      <c r="W32" s="173">
        <f>ROUND(BC94, 2)</f>
        <v>0</v>
      </c>
      <c r="X32" s="174"/>
      <c r="Y32" s="174"/>
      <c r="Z32" s="174"/>
      <c r="AA32" s="174"/>
      <c r="AB32" s="174"/>
      <c r="AC32" s="174"/>
      <c r="AD32" s="174"/>
      <c r="AE32" s="174"/>
      <c r="AK32" s="173">
        <v>0</v>
      </c>
      <c r="AL32" s="174"/>
      <c r="AM32" s="174"/>
      <c r="AN32" s="174"/>
      <c r="AO32" s="174"/>
      <c r="AR32" s="34"/>
      <c r="BE32" s="163"/>
    </row>
    <row r="33" spans="2:57" s="2" customFormat="1" ht="14.45" hidden="1" customHeight="1">
      <c r="B33" s="34"/>
      <c r="F33" s="25" t="s">
        <v>47</v>
      </c>
      <c r="L33" s="175">
        <v>0</v>
      </c>
      <c r="M33" s="174"/>
      <c r="N33" s="174"/>
      <c r="O33" s="174"/>
      <c r="P33" s="174"/>
      <c r="W33" s="173">
        <f>ROUND(BD94, 2)</f>
        <v>0</v>
      </c>
      <c r="X33" s="174"/>
      <c r="Y33" s="174"/>
      <c r="Z33" s="174"/>
      <c r="AA33" s="174"/>
      <c r="AB33" s="174"/>
      <c r="AC33" s="174"/>
      <c r="AD33" s="174"/>
      <c r="AE33" s="174"/>
      <c r="AK33" s="173">
        <v>0</v>
      </c>
      <c r="AL33" s="174"/>
      <c r="AM33" s="174"/>
      <c r="AN33" s="174"/>
      <c r="AO33" s="174"/>
      <c r="AR33" s="34"/>
      <c r="BE33" s="163"/>
    </row>
    <row r="34" spans="2:57" s="1" customFormat="1" ht="6.95" customHeight="1">
      <c r="B34" s="30"/>
      <c r="AR34" s="30"/>
      <c r="BE34" s="162"/>
    </row>
    <row r="35" spans="2:57" s="1" customFormat="1" ht="25.9" customHeight="1">
      <c r="B35" s="30"/>
      <c r="C35" s="35"/>
      <c r="D35" s="36" t="s">
        <v>48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49</v>
      </c>
      <c r="U35" s="37"/>
      <c r="V35" s="37"/>
      <c r="W35" s="37"/>
      <c r="X35" s="176" t="s">
        <v>50</v>
      </c>
      <c r="Y35" s="177"/>
      <c r="Z35" s="177"/>
      <c r="AA35" s="177"/>
      <c r="AB35" s="177"/>
      <c r="AC35" s="37"/>
      <c r="AD35" s="37"/>
      <c r="AE35" s="37"/>
      <c r="AF35" s="37"/>
      <c r="AG35" s="37"/>
      <c r="AH35" s="37"/>
      <c r="AI35" s="37"/>
      <c r="AJ35" s="37"/>
      <c r="AK35" s="178">
        <f>SUM(AK26:AK33)</f>
        <v>0</v>
      </c>
      <c r="AL35" s="177"/>
      <c r="AM35" s="177"/>
      <c r="AN35" s="177"/>
      <c r="AO35" s="179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39" t="s">
        <v>51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52</v>
      </c>
      <c r="AI49" s="40"/>
      <c r="AJ49" s="40"/>
      <c r="AK49" s="40"/>
      <c r="AL49" s="40"/>
      <c r="AM49" s="40"/>
      <c r="AN49" s="40"/>
      <c r="AO49" s="40"/>
      <c r="AR49" s="30"/>
    </row>
    <row r="50" spans="2:44" ht="11.25">
      <c r="B50" s="18"/>
      <c r="AR50" s="18"/>
    </row>
    <row r="51" spans="2:44" ht="11.25">
      <c r="B51" s="18"/>
      <c r="AR51" s="18"/>
    </row>
    <row r="52" spans="2:44" ht="11.25">
      <c r="B52" s="18"/>
      <c r="AR52" s="18"/>
    </row>
    <row r="53" spans="2:44" ht="11.25">
      <c r="B53" s="18"/>
      <c r="AR53" s="18"/>
    </row>
    <row r="54" spans="2:44" ht="11.25">
      <c r="B54" s="18"/>
      <c r="AR54" s="18"/>
    </row>
    <row r="55" spans="2:44" ht="11.25">
      <c r="B55" s="18"/>
      <c r="AR55" s="18"/>
    </row>
    <row r="56" spans="2:44" ht="11.25">
      <c r="B56" s="18"/>
      <c r="AR56" s="18"/>
    </row>
    <row r="57" spans="2:44" ht="11.25">
      <c r="B57" s="18"/>
      <c r="AR57" s="18"/>
    </row>
    <row r="58" spans="2:44" ht="11.25">
      <c r="B58" s="18"/>
      <c r="AR58" s="18"/>
    </row>
    <row r="59" spans="2:44" ht="11.25">
      <c r="B59" s="18"/>
      <c r="AR59" s="18"/>
    </row>
    <row r="60" spans="2:44" s="1" customFormat="1">
      <c r="B60" s="30"/>
      <c r="D60" s="41" t="s">
        <v>53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54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53</v>
      </c>
      <c r="AI60" s="32"/>
      <c r="AJ60" s="32"/>
      <c r="AK60" s="32"/>
      <c r="AL60" s="32"/>
      <c r="AM60" s="41" t="s">
        <v>54</v>
      </c>
      <c r="AN60" s="32"/>
      <c r="AO60" s="32"/>
      <c r="AR60" s="30"/>
    </row>
    <row r="61" spans="2:44" ht="11.25">
      <c r="B61" s="18"/>
      <c r="AR61" s="18"/>
    </row>
    <row r="62" spans="2:44" ht="11.25">
      <c r="B62" s="18"/>
      <c r="AR62" s="18"/>
    </row>
    <row r="63" spans="2:44" ht="11.25">
      <c r="B63" s="18"/>
      <c r="AR63" s="18"/>
    </row>
    <row r="64" spans="2:44" s="1" customFormat="1">
      <c r="B64" s="30"/>
      <c r="D64" s="39" t="s">
        <v>55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56</v>
      </c>
      <c r="AI64" s="40"/>
      <c r="AJ64" s="40"/>
      <c r="AK64" s="40"/>
      <c r="AL64" s="40"/>
      <c r="AM64" s="40"/>
      <c r="AN64" s="40"/>
      <c r="AO64" s="40"/>
      <c r="AR64" s="30"/>
    </row>
    <row r="65" spans="2:44" ht="11.25">
      <c r="B65" s="18"/>
      <c r="AR65" s="18"/>
    </row>
    <row r="66" spans="2:44" ht="11.25">
      <c r="B66" s="18"/>
      <c r="AR66" s="18"/>
    </row>
    <row r="67" spans="2:44" ht="11.25">
      <c r="B67" s="18"/>
      <c r="AR67" s="18"/>
    </row>
    <row r="68" spans="2:44" ht="11.25">
      <c r="B68" s="18"/>
      <c r="AR68" s="18"/>
    </row>
    <row r="69" spans="2:44" ht="11.25">
      <c r="B69" s="18"/>
      <c r="AR69" s="18"/>
    </row>
    <row r="70" spans="2:44" ht="11.25">
      <c r="B70" s="18"/>
      <c r="AR70" s="18"/>
    </row>
    <row r="71" spans="2:44" ht="11.25">
      <c r="B71" s="18"/>
      <c r="AR71" s="18"/>
    </row>
    <row r="72" spans="2:44" ht="11.25">
      <c r="B72" s="18"/>
      <c r="AR72" s="18"/>
    </row>
    <row r="73" spans="2:44" ht="11.25">
      <c r="B73" s="18"/>
      <c r="AR73" s="18"/>
    </row>
    <row r="74" spans="2:44" ht="11.25">
      <c r="B74" s="18"/>
      <c r="AR74" s="18"/>
    </row>
    <row r="75" spans="2:44" s="1" customFormat="1">
      <c r="B75" s="30"/>
      <c r="D75" s="41" t="s">
        <v>53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54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53</v>
      </c>
      <c r="AI75" s="32"/>
      <c r="AJ75" s="32"/>
      <c r="AK75" s="32"/>
      <c r="AL75" s="32"/>
      <c r="AM75" s="41" t="s">
        <v>54</v>
      </c>
      <c r="AN75" s="32"/>
      <c r="AO75" s="32"/>
      <c r="AR75" s="30"/>
    </row>
    <row r="76" spans="2:44" s="1" customFormat="1" ht="11.25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0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0" s="1" customFormat="1" ht="24.95" customHeight="1">
      <c r="B82" s="30"/>
      <c r="C82" s="19" t="s">
        <v>57</v>
      </c>
      <c r="AR82" s="30"/>
    </row>
    <row r="83" spans="1:90" s="1" customFormat="1" ht="6.95" customHeight="1">
      <c r="B83" s="30"/>
      <c r="AR83" s="30"/>
    </row>
    <row r="84" spans="1:90" s="3" customFormat="1" ht="12" customHeight="1">
      <c r="B84" s="46"/>
      <c r="C84" s="25" t="s">
        <v>13</v>
      </c>
      <c r="L84" s="3" t="str">
        <f>K5</f>
        <v>OR_PHA</v>
      </c>
      <c r="AR84" s="46"/>
    </row>
    <row r="85" spans="1:90" s="4" customFormat="1" ht="36.950000000000003" customHeight="1">
      <c r="B85" s="47"/>
      <c r="C85" s="48" t="s">
        <v>16</v>
      </c>
      <c r="L85" s="180" t="str">
        <f>K6</f>
        <v>Servis a revize turniketů v obvodu OŘ PHA 2025-2027</v>
      </c>
      <c r="M85" s="181"/>
      <c r="N85" s="181"/>
      <c r="O85" s="181"/>
      <c r="P85" s="181"/>
      <c r="Q85" s="181"/>
      <c r="R85" s="181"/>
      <c r="S85" s="181"/>
      <c r="T85" s="181"/>
      <c r="U85" s="181"/>
      <c r="V85" s="181"/>
      <c r="W85" s="181"/>
      <c r="X85" s="181"/>
      <c r="Y85" s="181"/>
      <c r="Z85" s="181"/>
      <c r="AA85" s="181"/>
      <c r="AB85" s="181"/>
      <c r="AC85" s="181"/>
      <c r="AD85" s="181"/>
      <c r="AE85" s="181"/>
      <c r="AF85" s="181"/>
      <c r="AG85" s="181"/>
      <c r="AH85" s="181"/>
      <c r="AI85" s="181"/>
      <c r="AJ85" s="181"/>
      <c r="AR85" s="47"/>
    </row>
    <row r="86" spans="1:90" s="1" customFormat="1" ht="6.95" customHeight="1">
      <c r="B86" s="30"/>
      <c r="AR86" s="30"/>
    </row>
    <row r="87" spans="1:90" s="1" customFormat="1" ht="12" customHeight="1">
      <c r="B87" s="30"/>
      <c r="C87" s="25" t="s">
        <v>20</v>
      </c>
      <c r="L87" s="49" t="str">
        <f>IF(K8="","",K8)</f>
        <v>obvod OŘ Praha</v>
      </c>
      <c r="AI87" s="25" t="s">
        <v>22</v>
      </c>
      <c r="AM87" s="182" t="str">
        <f>IF(AN8= "","",AN8)</f>
        <v>6. 12. 2024</v>
      </c>
      <c r="AN87" s="182"/>
      <c r="AR87" s="30"/>
    </row>
    <row r="88" spans="1:90" s="1" customFormat="1" ht="6.95" customHeight="1">
      <c r="B88" s="30"/>
      <c r="AR88" s="30"/>
    </row>
    <row r="89" spans="1:90" s="1" customFormat="1" ht="15.2" customHeight="1">
      <c r="B89" s="30"/>
      <c r="C89" s="25" t="s">
        <v>24</v>
      </c>
      <c r="L89" s="3" t="str">
        <f>IF(E11= "","",E11)</f>
        <v>Správa železnic, státní organizace</v>
      </c>
      <c r="AI89" s="25" t="s">
        <v>32</v>
      </c>
      <c r="AM89" s="183" t="str">
        <f>IF(E17="","",E17)</f>
        <v xml:space="preserve"> </v>
      </c>
      <c r="AN89" s="184"/>
      <c r="AO89" s="184"/>
      <c r="AP89" s="184"/>
      <c r="AR89" s="30"/>
      <c r="AS89" s="185" t="s">
        <v>58</v>
      </c>
      <c r="AT89" s="186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0" s="1" customFormat="1" ht="15.2" customHeight="1">
      <c r="B90" s="30"/>
      <c r="C90" s="25" t="s">
        <v>30</v>
      </c>
      <c r="L90" s="3" t="str">
        <f>IF(E14= "Vyplň údaj","",E14)</f>
        <v/>
      </c>
      <c r="AI90" s="25" t="s">
        <v>35</v>
      </c>
      <c r="AM90" s="183" t="str">
        <f>IF(E20="","",E20)</f>
        <v>L. Ulrich, DiS</v>
      </c>
      <c r="AN90" s="184"/>
      <c r="AO90" s="184"/>
      <c r="AP90" s="184"/>
      <c r="AR90" s="30"/>
      <c r="AS90" s="187"/>
      <c r="AT90" s="188"/>
      <c r="BD90" s="54"/>
    </row>
    <row r="91" spans="1:90" s="1" customFormat="1" ht="10.9" customHeight="1">
      <c r="B91" s="30"/>
      <c r="AR91" s="30"/>
      <c r="AS91" s="187"/>
      <c r="AT91" s="188"/>
      <c r="BD91" s="54"/>
    </row>
    <row r="92" spans="1:90" s="1" customFormat="1" ht="29.25" customHeight="1">
      <c r="B92" s="30"/>
      <c r="C92" s="189" t="s">
        <v>59</v>
      </c>
      <c r="D92" s="190"/>
      <c r="E92" s="190"/>
      <c r="F92" s="190"/>
      <c r="G92" s="190"/>
      <c r="H92" s="55"/>
      <c r="I92" s="191" t="s">
        <v>60</v>
      </c>
      <c r="J92" s="190"/>
      <c r="K92" s="190"/>
      <c r="L92" s="190"/>
      <c r="M92" s="190"/>
      <c r="N92" s="190"/>
      <c r="O92" s="190"/>
      <c r="P92" s="190"/>
      <c r="Q92" s="190"/>
      <c r="R92" s="190"/>
      <c r="S92" s="190"/>
      <c r="T92" s="190"/>
      <c r="U92" s="190"/>
      <c r="V92" s="190"/>
      <c r="W92" s="190"/>
      <c r="X92" s="190"/>
      <c r="Y92" s="190"/>
      <c r="Z92" s="190"/>
      <c r="AA92" s="190"/>
      <c r="AB92" s="190"/>
      <c r="AC92" s="190"/>
      <c r="AD92" s="190"/>
      <c r="AE92" s="190"/>
      <c r="AF92" s="190"/>
      <c r="AG92" s="192" t="s">
        <v>61</v>
      </c>
      <c r="AH92" s="190"/>
      <c r="AI92" s="190"/>
      <c r="AJ92" s="190"/>
      <c r="AK92" s="190"/>
      <c r="AL92" s="190"/>
      <c r="AM92" s="190"/>
      <c r="AN92" s="191" t="s">
        <v>62</v>
      </c>
      <c r="AO92" s="190"/>
      <c r="AP92" s="193"/>
      <c r="AQ92" s="56" t="s">
        <v>63</v>
      </c>
      <c r="AR92" s="30"/>
      <c r="AS92" s="57" t="s">
        <v>64</v>
      </c>
      <c r="AT92" s="58" t="s">
        <v>65</v>
      </c>
      <c r="AU92" s="58" t="s">
        <v>66</v>
      </c>
      <c r="AV92" s="58" t="s">
        <v>67</v>
      </c>
      <c r="AW92" s="58" t="s">
        <v>68</v>
      </c>
      <c r="AX92" s="58" t="s">
        <v>69</v>
      </c>
      <c r="AY92" s="58" t="s">
        <v>70</v>
      </c>
      <c r="AZ92" s="58" t="s">
        <v>71</v>
      </c>
      <c r="BA92" s="58" t="s">
        <v>72</v>
      </c>
      <c r="BB92" s="58" t="s">
        <v>73</v>
      </c>
      <c r="BC92" s="58" t="s">
        <v>74</v>
      </c>
      <c r="BD92" s="59" t="s">
        <v>75</v>
      </c>
    </row>
    <row r="93" spans="1:90" s="1" customFormat="1" ht="10.9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0" s="5" customFormat="1" ht="32.450000000000003" customHeight="1">
      <c r="B94" s="61"/>
      <c r="C94" s="62" t="s">
        <v>76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7">
        <f>ROUND(AG95,2)</f>
        <v>0</v>
      </c>
      <c r="AH94" s="197"/>
      <c r="AI94" s="197"/>
      <c r="AJ94" s="197"/>
      <c r="AK94" s="197"/>
      <c r="AL94" s="197"/>
      <c r="AM94" s="197"/>
      <c r="AN94" s="198">
        <f>SUM(AG94,AT94)</f>
        <v>0</v>
      </c>
      <c r="AO94" s="198"/>
      <c r="AP94" s="198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77</v>
      </c>
      <c r="BT94" s="70" t="s">
        <v>78</v>
      </c>
      <c r="BV94" s="70" t="s">
        <v>79</v>
      </c>
      <c r="BW94" s="70" t="s">
        <v>5</v>
      </c>
      <c r="BX94" s="70" t="s">
        <v>80</v>
      </c>
      <c r="CL94" s="70" t="s">
        <v>1</v>
      </c>
    </row>
    <row r="95" spans="1:90" s="6" customFormat="1" ht="24.75" customHeight="1">
      <c r="A95" s="71" t="s">
        <v>81</v>
      </c>
      <c r="B95" s="72"/>
      <c r="C95" s="73"/>
      <c r="D95" s="196" t="s">
        <v>14</v>
      </c>
      <c r="E95" s="196"/>
      <c r="F95" s="196"/>
      <c r="G95" s="196"/>
      <c r="H95" s="196"/>
      <c r="I95" s="74"/>
      <c r="J95" s="196" t="s">
        <v>17</v>
      </c>
      <c r="K95" s="196"/>
      <c r="L95" s="196"/>
      <c r="M95" s="196"/>
      <c r="N95" s="196"/>
      <c r="O95" s="196"/>
      <c r="P95" s="196"/>
      <c r="Q95" s="196"/>
      <c r="R95" s="196"/>
      <c r="S95" s="196"/>
      <c r="T95" s="196"/>
      <c r="U95" s="196"/>
      <c r="V95" s="196"/>
      <c r="W95" s="196"/>
      <c r="X95" s="196"/>
      <c r="Y95" s="196"/>
      <c r="Z95" s="196"/>
      <c r="AA95" s="196"/>
      <c r="AB95" s="196"/>
      <c r="AC95" s="196"/>
      <c r="AD95" s="196"/>
      <c r="AE95" s="196"/>
      <c r="AF95" s="196"/>
      <c r="AG95" s="194">
        <f>'OR_PHA - Servis a revize ...'!J28</f>
        <v>0</v>
      </c>
      <c r="AH95" s="195"/>
      <c r="AI95" s="195"/>
      <c r="AJ95" s="195"/>
      <c r="AK95" s="195"/>
      <c r="AL95" s="195"/>
      <c r="AM95" s="195"/>
      <c r="AN95" s="194">
        <f>SUM(AG95,AT95)</f>
        <v>0</v>
      </c>
      <c r="AO95" s="195"/>
      <c r="AP95" s="195"/>
      <c r="AQ95" s="75" t="s">
        <v>82</v>
      </c>
      <c r="AR95" s="72"/>
      <c r="AS95" s="76">
        <v>0</v>
      </c>
      <c r="AT95" s="77">
        <f>ROUND(SUM(AV95:AW95),2)</f>
        <v>0</v>
      </c>
      <c r="AU95" s="78">
        <f>'OR_PHA - Servis a revize ...'!P118</f>
        <v>0</v>
      </c>
      <c r="AV95" s="77">
        <f>'OR_PHA - Servis a revize ...'!J31</f>
        <v>0</v>
      </c>
      <c r="AW95" s="77">
        <f>'OR_PHA - Servis a revize ...'!J32</f>
        <v>0</v>
      </c>
      <c r="AX95" s="77">
        <f>'OR_PHA - Servis a revize ...'!J33</f>
        <v>0</v>
      </c>
      <c r="AY95" s="77">
        <f>'OR_PHA - Servis a revize ...'!J34</f>
        <v>0</v>
      </c>
      <c r="AZ95" s="77">
        <f>'OR_PHA - Servis a revize ...'!F31</f>
        <v>0</v>
      </c>
      <c r="BA95" s="77">
        <f>'OR_PHA - Servis a revize ...'!F32</f>
        <v>0</v>
      </c>
      <c r="BB95" s="77">
        <f>'OR_PHA - Servis a revize ...'!F33</f>
        <v>0</v>
      </c>
      <c r="BC95" s="77">
        <f>'OR_PHA - Servis a revize ...'!F34</f>
        <v>0</v>
      </c>
      <c r="BD95" s="79">
        <f>'OR_PHA - Servis a revize ...'!F35</f>
        <v>0</v>
      </c>
      <c r="BT95" s="80" t="s">
        <v>83</v>
      </c>
      <c r="BU95" s="80" t="s">
        <v>84</v>
      </c>
      <c r="BV95" s="80" t="s">
        <v>79</v>
      </c>
      <c r="BW95" s="80" t="s">
        <v>5</v>
      </c>
      <c r="BX95" s="80" t="s">
        <v>80</v>
      </c>
      <c r="CL95" s="80" t="s">
        <v>1</v>
      </c>
    </row>
    <row r="96" spans="1:90" s="1" customFormat="1" ht="30" customHeight="1">
      <c r="B96" s="30"/>
      <c r="AR96" s="30"/>
    </row>
    <row r="97" spans="2:44" s="1" customFormat="1" ht="6.95" customHeight="1"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30"/>
    </row>
  </sheetData>
  <sheetProtection algorithmName="SHA-512" hashValue="ZV/PtgkHldPr7gVF4TR59DL9dK2eIOg6XpSGwHvGqFt4k+VWiy+ESoqgI5Oae4QOI2FhyAhg53KDcZbe1/mSog==" saltValue="+g+AIEGpH5pq0zi8ECQeXN44SqevJDpeBVUmDDvbYrt3MdGwmXBTWuDMOhF8sCnHbQ/PVn5OEj5QqL+DqIfRh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OR_PHA - Servis a revize 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11"/>
  <sheetViews>
    <sheetView showGridLines="0" tabSelected="1" workbookViewId="0">
      <selection activeCell="F206" sqref="F206"/>
    </sheetView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AT2" s="15" t="s">
        <v>5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364</v>
      </c>
      <c r="L4" s="18"/>
      <c r="M4" s="81" t="s">
        <v>10</v>
      </c>
      <c r="AT4" s="15" t="s">
        <v>4</v>
      </c>
    </row>
    <row r="5" spans="2:46" ht="6.95" customHeight="1">
      <c r="B5" s="18"/>
      <c r="L5" s="18"/>
    </row>
    <row r="6" spans="2:46" s="1" customFormat="1" ht="12" customHeight="1">
      <c r="B6" s="30"/>
      <c r="D6" s="25" t="s">
        <v>16</v>
      </c>
      <c r="L6" s="30"/>
    </row>
    <row r="7" spans="2:46" s="1" customFormat="1" ht="16.5" customHeight="1">
      <c r="B7" s="30"/>
      <c r="E7" s="180" t="s">
        <v>17</v>
      </c>
      <c r="F7" s="199"/>
      <c r="G7" s="199"/>
      <c r="H7" s="199"/>
      <c r="L7" s="30"/>
    </row>
    <row r="8" spans="2:46" s="1" customFormat="1" ht="11.25">
      <c r="B8" s="30"/>
      <c r="L8" s="30"/>
    </row>
    <row r="9" spans="2:46" s="1" customFormat="1" ht="12" customHeight="1">
      <c r="B9" s="30"/>
      <c r="D9" s="25" t="s">
        <v>18</v>
      </c>
      <c r="F9" s="23" t="s">
        <v>1</v>
      </c>
      <c r="I9" s="25" t="s">
        <v>19</v>
      </c>
      <c r="J9" s="23" t="s">
        <v>1</v>
      </c>
      <c r="L9" s="30"/>
    </row>
    <row r="10" spans="2:46" s="1" customFormat="1" ht="12" customHeight="1">
      <c r="B10" s="30"/>
      <c r="D10" s="25" t="s">
        <v>20</v>
      </c>
      <c r="F10" s="23" t="s">
        <v>21</v>
      </c>
      <c r="I10" s="25" t="s">
        <v>22</v>
      </c>
      <c r="J10" s="50">
        <v>45643</v>
      </c>
      <c r="L10" s="30"/>
    </row>
    <row r="11" spans="2:46" s="1" customFormat="1" ht="10.9" customHeight="1">
      <c r="B11" s="30"/>
      <c r="L11" s="30"/>
    </row>
    <row r="12" spans="2:46" s="1" customFormat="1" ht="12" customHeight="1">
      <c r="B12" s="30"/>
      <c r="D12" s="25" t="s">
        <v>24</v>
      </c>
      <c r="I12" s="25" t="s">
        <v>25</v>
      </c>
      <c r="J12" s="23" t="s">
        <v>26</v>
      </c>
      <c r="L12" s="30"/>
    </row>
    <row r="13" spans="2:46" s="1" customFormat="1" ht="18" customHeight="1">
      <c r="B13" s="30"/>
      <c r="E13" s="23" t="s">
        <v>27</v>
      </c>
      <c r="I13" s="25" t="s">
        <v>28</v>
      </c>
      <c r="J13" s="23" t="s">
        <v>29</v>
      </c>
      <c r="L13" s="30"/>
    </row>
    <row r="14" spans="2:46" s="1" customFormat="1" ht="6.95" customHeight="1">
      <c r="B14" s="30"/>
      <c r="L14" s="30"/>
    </row>
    <row r="15" spans="2:46" s="1" customFormat="1" ht="12" customHeight="1">
      <c r="B15" s="30"/>
      <c r="D15" s="25" t="s">
        <v>30</v>
      </c>
      <c r="I15" s="25" t="s">
        <v>25</v>
      </c>
      <c r="J15" s="26" t="str">
        <f>'Rekapitulace zakázky'!AN13</f>
        <v>Vyplň údaj</v>
      </c>
      <c r="L15" s="30"/>
    </row>
    <row r="16" spans="2:46" s="1" customFormat="1" ht="18" customHeight="1">
      <c r="B16" s="30"/>
      <c r="E16" s="200" t="str">
        <f>'Rekapitulace zakázky'!E14</f>
        <v>Vyplň údaj</v>
      </c>
      <c r="F16" s="164"/>
      <c r="G16" s="164"/>
      <c r="H16" s="164"/>
      <c r="I16" s="25" t="s">
        <v>28</v>
      </c>
      <c r="J16" s="26" t="str">
        <f>'Rekapitulace zakázky'!AN14</f>
        <v>Vyplň údaj</v>
      </c>
      <c r="L16" s="30"/>
    </row>
    <row r="17" spans="2:12" s="1" customFormat="1" ht="6.95" customHeight="1">
      <c r="B17" s="30"/>
      <c r="L17" s="30"/>
    </row>
    <row r="18" spans="2:12" s="1" customFormat="1" ht="12" customHeight="1">
      <c r="B18" s="30"/>
      <c r="D18" s="25" t="s">
        <v>32</v>
      </c>
      <c r="I18" s="25" t="s">
        <v>25</v>
      </c>
      <c r="J18" s="23" t="s">
        <v>1</v>
      </c>
      <c r="L18" s="30"/>
    </row>
    <row r="19" spans="2:12" s="1" customFormat="1" ht="18" customHeight="1">
      <c r="B19" s="30"/>
      <c r="E19" s="23" t="s">
        <v>33</v>
      </c>
      <c r="I19" s="25" t="s">
        <v>28</v>
      </c>
      <c r="J19" s="23" t="s">
        <v>1</v>
      </c>
      <c r="L19" s="30"/>
    </row>
    <row r="20" spans="2:12" s="1" customFormat="1" ht="6.95" customHeight="1">
      <c r="B20" s="30"/>
      <c r="L20" s="30"/>
    </row>
    <row r="21" spans="2:12" s="1" customFormat="1" ht="12" customHeight="1">
      <c r="B21" s="30"/>
      <c r="D21" s="25" t="s">
        <v>35</v>
      </c>
      <c r="I21" s="25" t="s">
        <v>25</v>
      </c>
      <c r="J21" s="23" t="s">
        <v>1</v>
      </c>
      <c r="L21" s="30"/>
    </row>
    <row r="22" spans="2:12" s="1" customFormat="1" ht="18" customHeight="1">
      <c r="B22" s="30"/>
      <c r="E22" s="23"/>
      <c r="I22" s="25" t="s">
        <v>28</v>
      </c>
      <c r="J22" s="23" t="s">
        <v>1</v>
      </c>
      <c r="L22" s="30"/>
    </row>
    <row r="23" spans="2:12" s="1" customFormat="1" ht="6.95" customHeight="1">
      <c r="B23" s="30"/>
      <c r="L23" s="30"/>
    </row>
    <row r="24" spans="2:12" s="1" customFormat="1" ht="12" customHeight="1">
      <c r="B24" s="30"/>
      <c r="D24" s="25" t="s">
        <v>37</v>
      </c>
      <c r="L24" s="30"/>
    </row>
    <row r="25" spans="2:12" s="7" customFormat="1" ht="16.5" customHeight="1">
      <c r="B25" s="82"/>
      <c r="E25" s="169" t="s">
        <v>1</v>
      </c>
      <c r="F25" s="169"/>
      <c r="G25" s="169"/>
      <c r="H25" s="169"/>
      <c r="L25" s="82"/>
    </row>
    <row r="26" spans="2:12" s="1" customFormat="1" ht="6.95" customHeight="1">
      <c r="B26" s="30"/>
      <c r="L26" s="30"/>
    </row>
    <row r="27" spans="2:12" s="1" customFormat="1" ht="6.95" customHeight="1">
      <c r="B27" s="30"/>
      <c r="D27" s="51"/>
      <c r="E27" s="51"/>
      <c r="F27" s="51"/>
      <c r="G27" s="51"/>
      <c r="H27" s="51"/>
      <c r="I27" s="51"/>
      <c r="J27" s="51"/>
      <c r="K27" s="51"/>
      <c r="L27" s="30"/>
    </row>
    <row r="28" spans="2:12" s="1" customFormat="1" ht="25.35" customHeight="1">
      <c r="B28" s="30"/>
      <c r="D28" s="83" t="s">
        <v>38</v>
      </c>
      <c r="J28" s="64">
        <f>ROUND(J118, 2)</f>
        <v>0</v>
      </c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14.45" customHeight="1">
      <c r="B30" s="30"/>
      <c r="F30" s="33" t="s">
        <v>40</v>
      </c>
      <c r="I30" s="33" t="s">
        <v>39</v>
      </c>
      <c r="J30" s="33" t="s">
        <v>41</v>
      </c>
      <c r="L30" s="30"/>
    </row>
    <row r="31" spans="2:12" s="1" customFormat="1" ht="14.45" customHeight="1">
      <c r="B31" s="30"/>
      <c r="D31" s="53" t="s">
        <v>42</v>
      </c>
      <c r="E31" s="25" t="s">
        <v>43</v>
      </c>
      <c r="F31" s="84">
        <f>ROUND((SUM(BE118:BE210)),  2)</f>
        <v>0</v>
      </c>
      <c r="I31" s="85">
        <v>0.21</v>
      </c>
      <c r="J31" s="84">
        <f>ROUND(((SUM(BE118:BE210))*I31),  2)</f>
        <v>0</v>
      </c>
      <c r="L31" s="30"/>
    </row>
    <row r="32" spans="2:12" s="1" customFormat="1" ht="14.45" customHeight="1">
      <c r="B32" s="30"/>
      <c r="E32" s="25" t="s">
        <v>44</v>
      </c>
      <c r="F32" s="84">
        <f>ROUND((SUM(BF118:BF210)),  2)</f>
        <v>0</v>
      </c>
      <c r="I32" s="85">
        <v>0.15</v>
      </c>
      <c r="J32" s="84">
        <f>ROUND(((SUM(BF118:BF210))*I32),  2)</f>
        <v>0</v>
      </c>
      <c r="L32" s="30"/>
    </row>
    <row r="33" spans="2:12" s="1" customFormat="1" ht="14.45" hidden="1" customHeight="1">
      <c r="B33" s="30"/>
      <c r="E33" s="25" t="s">
        <v>45</v>
      </c>
      <c r="F33" s="84">
        <f>ROUND((SUM(BG118:BG210)),  2)</f>
        <v>0</v>
      </c>
      <c r="I33" s="85">
        <v>0.21</v>
      </c>
      <c r="J33" s="84">
        <f>0</f>
        <v>0</v>
      </c>
      <c r="L33" s="30"/>
    </row>
    <row r="34" spans="2:12" s="1" customFormat="1" ht="14.45" hidden="1" customHeight="1">
      <c r="B34" s="30"/>
      <c r="E34" s="25" t="s">
        <v>46</v>
      </c>
      <c r="F34" s="84">
        <f>ROUND((SUM(BH118:BH210)),  2)</f>
        <v>0</v>
      </c>
      <c r="I34" s="85">
        <v>0.15</v>
      </c>
      <c r="J34" s="84">
        <f>0</f>
        <v>0</v>
      </c>
      <c r="L34" s="30"/>
    </row>
    <row r="35" spans="2:12" s="1" customFormat="1" ht="14.45" hidden="1" customHeight="1">
      <c r="B35" s="30"/>
      <c r="E35" s="25" t="s">
        <v>47</v>
      </c>
      <c r="F35" s="84">
        <f>ROUND((SUM(BI118:BI210)),  2)</f>
        <v>0</v>
      </c>
      <c r="I35" s="85">
        <v>0</v>
      </c>
      <c r="J35" s="84">
        <f>0</f>
        <v>0</v>
      </c>
      <c r="L35" s="30"/>
    </row>
    <row r="36" spans="2:12" s="1" customFormat="1" ht="6.95" customHeight="1">
      <c r="B36" s="30"/>
      <c r="L36" s="30"/>
    </row>
    <row r="37" spans="2:12" s="1" customFormat="1" ht="25.35" customHeight="1">
      <c r="B37" s="30"/>
      <c r="C37" s="86"/>
      <c r="D37" s="87" t="s">
        <v>48</v>
      </c>
      <c r="E37" s="55"/>
      <c r="F37" s="55"/>
      <c r="G37" s="88" t="s">
        <v>49</v>
      </c>
      <c r="H37" s="89" t="s">
        <v>50</v>
      </c>
      <c r="I37" s="55"/>
      <c r="J37" s="90">
        <f>SUM(J28:J35)</f>
        <v>0</v>
      </c>
      <c r="K37" s="91"/>
      <c r="L37" s="30"/>
    </row>
    <row r="38" spans="2:12" s="1" customFormat="1" ht="14.45" customHeight="1">
      <c r="B38" s="30"/>
      <c r="L38" s="30"/>
    </row>
    <row r="39" spans="2:12" ht="14.45" customHeight="1">
      <c r="B39" s="18"/>
      <c r="L39" s="18"/>
    </row>
    <row r="40" spans="2:12" ht="14.45" customHeight="1">
      <c r="B40" s="18"/>
      <c r="L40" s="18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51</v>
      </c>
      <c r="E50" s="40"/>
      <c r="F50" s="40"/>
      <c r="G50" s="39" t="s">
        <v>52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>
      <c r="B61" s="30"/>
      <c r="D61" s="41" t="s">
        <v>53</v>
      </c>
      <c r="E61" s="32"/>
      <c r="F61" s="92" t="s">
        <v>54</v>
      </c>
      <c r="G61" s="41" t="s">
        <v>53</v>
      </c>
      <c r="H61" s="32"/>
      <c r="I61" s="32"/>
      <c r="J61" s="93" t="s">
        <v>54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>
      <c r="B65" s="30"/>
      <c r="D65" s="39" t="s">
        <v>55</v>
      </c>
      <c r="E65" s="40"/>
      <c r="F65" s="40"/>
      <c r="G65" s="39" t="s">
        <v>56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>
      <c r="B76" s="30"/>
      <c r="D76" s="41" t="s">
        <v>53</v>
      </c>
      <c r="E76" s="32"/>
      <c r="F76" s="92" t="s">
        <v>54</v>
      </c>
      <c r="G76" s="41" t="s">
        <v>53</v>
      </c>
      <c r="H76" s="32"/>
      <c r="I76" s="32"/>
      <c r="J76" s="93" t="s">
        <v>54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365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180" t="str">
        <f>E7</f>
        <v>Servis a revize turniketů v obvodu OŘ PHA 2025-2027</v>
      </c>
      <c r="F85" s="199"/>
      <c r="G85" s="199"/>
      <c r="H85" s="199"/>
      <c r="L85" s="30"/>
    </row>
    <row r="86" spans="2:47" s="1" customFormat="1" ht="6.95" customHeight="1">
      <c r="B86" s="30"/>
      <c r="L86" s="30"/>
    </row>
    <row r="87" spans="2:47" s="1" customFormat="1" ht="12" customHeight="1">
      <c r="B87" s="30"/>
      <c r="C87" s="25" t="s">
        <v>20</v>
      </c>
      <c r="F87" s="23" t="str">
        <f>F10</f>
        <v>obvod OŘ Praha</v>
      </c>
      <c r="I87" s="25" t="s">
        <v>22</v>
      </c>
      <c r="J87" s="50">
        <f>IF(J10="","",J10)</f>
        <v>45643</v>
      </c>
      <c r="L87" s="30"/>
    </row>
    <row r="88" spans="2:47" s="1" customFormat="1" ht="6.95" customHeight="1">
      <c r="B88" s="30"/>
      <c r="L88" s="30"/>
    </row>
    <row r="89" spans="2:47" s="1" customFormat="1" ht="15.2" customHeight="1">
      <c r="B89" s="30"/>
      <c r="C89" s="25" t="s">
        <v>24</v>
      </c>
      <c r="F89" s="23" t="str">
        <f>E13</f>
        <v>Správa železnic, státní organizace</v>
      </c>
      <c r="I89" s="25" t="s">
        <v>32</v>
      </c>
      <c r="J89" s="28" t="str">
        <f>E19</f>
        <v xml:space="preserve"> </v>
      </c>
      <c r="L89" s="30"/>
    </row>
    <row r="90" spans="2:47" s="1" customFormat="1" ht="15.2" customHeight="1">
      <c r="B90" s="30"/>
      <c r="C90" s="25" t="s">
        <v>30</v>
      </c>
      <c r="F90" s="23" t="str">
        <f>IF(E16="","",E16)</f>
        <v>Vyplň údaj</v>
      </c>
      <c r="I90" s="25" t="s">
        <v>35</v>
      </c>
      <c r="J90" s="28"/>
      <c r="L90" s="30"/>
    </row>
    <row r="91" spans="2:47" s="1" customFormat="1" ht="10.35" customHeight="1">
      <c r="B91" s="30"/>
      <c r="L91" s="30"/>
    </row>
    <row r="92" spans="2:47" s="1" customFormat="1" ht="29.25" customHeight="1">
      <c r="B92" s="30"/>
      <c r="C92" s="94" t="s">
        <v>86</v>
      </c>
      <c r="D92" s="86"/>
      <c r="E92" s="86"/>
      <c r="F92" s="86"/>
      <c r="G92" s="86"/>
      <c r="H92" s="86"/>
      <c r="I92" s="86"/>
      <c r="J92" s="95" t="s">
        <v>87</v>
      </c>
      <c r="K92" s="86"/>
      <c r="L92" s="30"/>
    </row>
    <row r="93" spans="2:47" s="1" customFormat="1" ht="10.35" customHeight="1">
      <c r="B93" s="30"/>
      <c r="L93" s="30"/>
    </row>
    <row r="94" spans="2:47" s="1" customFormat="1" ht="22.9" customHeight="1">
      <c r="B94" s="30"/>
      <c r="C94" s="96" t="s">
        <v>366</v>
      </c>
      <c r="J94" s="64">
        <f>J118</f>
        <v>0</v>
      </c>
      <c r="L94" s="30"/>
      <c r="AU94" s="15" t="s">
        <v>88</v>
      </c>
    </row>
    <row r="95" spans="2:47" s="8" customFormat="1" ht="24.95" customHeight="1">
      <c r="B95" s="97"/>
      <c r="D95" s="98" t="s">
        <v>89</v>
      </c>
      <c r="E95" s="99"/>
      <c r="F95" s="99"/>
      <c r="G95" s="99"/>
      <c r="H95" s="99"/>
      <c r="I95" s="99"/>
      <c r="J95" s="100">
        <f>J119</f>
        <v>0</v>
      </c>
      <c r="L95" s="97"/>
    </row>
    <row r="96" spans="2:47" s="8" customFormat="1" ht="24.95" customHeight="1">
      <c r="B96" s="97"/>
      <c r="D96" s="98" t="s">
        <v>90</v>
      </c>
      <c r="E96" s="99"/>
      <c r="F96" s="99"/>
      <c r="G96" s="99"/>
      <c r="H96" s="99"/>
      <c r="I96" s="99"/>
      <c r="J96" s="100">
        <f>J148</f>
        <v>0</v>
      </c>
      <c r="L96" s="97"/>
    </row>
    <row r="97" spans="2:12" s="9" customFormat="1" ht="19.899999999999999" customHeight="1">
      <c r="B97" s="101"/>
      <c r="D97" s="102" t="s">
        <v>91</v>
      </c>
      <c r="E97" s="103"/>
      <c r="F97" s="103"/>
      <c r="G97" s="103"/>
      <c r="H97" s="103"/>
      <c r="I97" s="103"/>
      <c r="J97" s="104">
        <f>J149</f>
        <v>0</v>
      </c>
      <c r="L97" s="101"/>
    </row>
    <row r="98" spans="2:12" s="9" customFormat="1" ht="19.899999999999999" customHeight="1">
      <c r="B98" s="101"/>
      <c r="D98" s="102" t="s">
        <v>92</v>
      </c>
      <c r="E98" s="103"/>
      <c r="F98" s="103"/>
      <c r="G98" s="103"/>
      <c r="H98" s="103"/>
      <c r="I98" s="103"/>
      <c r="J98" s="104">
        <f>J174</f>
        <v>0</v>
      </c>
      <c r="L98" s="101"/>
    </row>
    <row r="99" spans="2:12" s="8" customFormat="1" ht="24.95" customHeight="1">
      <c r="B99" s="97"/>
      <c r="D99" s="98" t="s">
        <v>93</v>
      </c>
      <c r="E99" s="99"/>
      <c r="F99" s="99"/>
      <c r="G99" s="99"/>
      <c r="H99" s="99"/>
      <c r="I99" s="99"/>
      <c r="J99" s="100">
        <f>J200</f>
        <v>0</v>
      </c>
      <c r="L99" s="97"/>
    </row>
    <row r="100" spans="2:12" s="8" customFormat="1" ht="24.95" customHeight="1">
      <c r="B100" s="97"/>
      <c r="D100" s="98" t="s">
        <v>94</v>
      </c>
      <c r="E100" s="99"/>
      <c r="F100" s="99"/>
      <c r="G100" s="99"/>
      <c r="H100" s="99"/>
      <c r="I100" s="99"/>
      <c r="J100" s="100">
        <f>J209</f>
        <v>0</v>
      </c>
      <c r="L100" s="97"/>
    </row>
    <row r="101" spans="2:12" s="1" customFormat="1" ht="21.75" customHeight="1">
      <c r="B101" s="30"/>
      <c r="L101" s="30"/>
    </row>
    <row r="102" spans="2:12" s="1" customFormat="1" ht="6.95" customHeight="1"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30"/>
    </row>
    <row r="106" spans="2:12" s="1" customFormat="1" ht="6.95" customHeigh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0"/>
    </row>
    <row r="107" spans="2:12" s="1" customFormat="1" ht="24.95" customHeight="1">
      <c r="B107" s="30"/>
      <c r="C107" s="19" t="s">
        <v>367</v>
      </c>
      <c r="L107" s="30"/>
    </row>
    <row r="108" spans="2:12" s="1" customFormat="1" ht="6.95" customHeight="1">
      <c r="B108" s="30"/>
      <c r="L108" s="30"/>
    </row>
    <row r="109" spans="2:12" s="1" customFormat="1" ht="12" customHeight="1">
      <c r="B109" s="30"/>
      <c r="C109" s="25" t="s">
        <v>16</v>
      </c>
      <c r="L109" s="30"/>
    </row>
    <row r="110" spans="2:12" s="1" customFormat="1" ht="16.5" customHeight="1">
      <c r="B110" s="30"/>
      <c r="E110" s="180" t="str">
        <f>E7</f>
        <v>Servis a revize turniketů v obvodu OŘ PHA 2025-2027</v>
      </c>
      <c r="F110" s="199"/>
      <c r="G110" s="199"/>
      <c r="H110" s="199"/>
      <c r="L110" s="30"/>
    </row>
    <row r="111" spans="2:12" s="1" customFormat="1" ht="6.95" customHeight="1">
      <c r="B111" s="30"/>
      <c r="L111" s="30"/>
    </row>
    <row r="112" spans="2:12" s="1" customFormat="1" ht="12" customHeight="1">
      <c r="B112" s="30"/>
      <c r="C112" s="25" t="s">
        <v>20</v>
      </c>
      <c r="F112" s="23" t="str">
        <f>F10</f>
        <v>obvod OŘ Praha</v>
      </c>
      <c r="I112" s="25" t="s">
        <v>22</v>
      </c>
      <c r="J112" s="50">
        <f>IF(J10="","",J10)</f>
        <v>45643</v>
      </c>
      <c r="L112" s="30"/>
    </row>
    <row r="113" spans="2:65" s="1" customFormat="1" ht="6.95" customHeight="1">
      <c r="B113" s="30"/>
      <c r="L113" s="30"/>
    </row>
    <row r="114" spans="2:65" s="1" customFormat="1" ht="15.2" customHeight="1">
      <c r="B114" s="30"/>
      <c r="C114" s="25" t="s">
        <v>24</v>
      </c>
      <c r="F114" s="23" t="str">
        <f>E13</f>
        <v>Správa železnic, státní organizace</v>
      </c>
      <c r="I114" s="25" t="s">
        <v>32</v>
      </c>
      <c r="J114" s="28" t="str">
        <f>E19</f>
        <v xml:space="preserve"> </v>
      </c>
      <c r="L114" s="30"/>
    </row>
    <row r="115" spans="2:65" s="1" customFormat="1" ht="15.2" customHeight="1">
      <c r="B115" s="30"/>
      <c r="C115" s="25" t="s">
        <v>30</v>
      </c>
      <c r="F115" s="23" t="str">
        <f>IF(E16="","",E16)</f>
        <v>Vyplň údaj</v>
      </c>
      <c r="I115" s="25" t="s">
        <v>35</v>
      </c>
      <c r="J115" s="28"/>
      <c r="L115" s="30"/>
    </row>
    <row r="116" spans="2:65" s="1" customFormat="1" ht="10.35" customHeight="1">
      <c r="B116" s="30"/>
      <c r="L116" s="30"/>
    </row>
    <row r="117" spans="2:65" s="10" customFormat="1" ht="29.25" customHeight="1">
      <c r="B117" s="105"/>
      <c r="C117" s="106" t="s">
        <v>95</v>
      </c>
      <c r="D117" s="107" t="s">
        <v>63</v>
      </c>
      <c r="E117" s="107" t="s">
        <v>59</v>
      </c>
      <c r="F117" s="107" t="s">
        <v>60</v>
      </c>
      <c r="G117" s="107" t="s">
        <v>96</v>
      </c>
      <c r="H117" s="107" t="s">
        <v>97</v>
      </c>
      <c r="I117" s="107" t="s">
        <v>98</v>
      </c>
      <c r="J117" s="107" t="s">
        <v>87</v>
      </c>
      <c r="K117" s="108" t="s">
        <v>99</v>
      </c>
      <c r="L117" s="105"/>
      <c r="M117" s="57" t="s">
        <v>1</v>
      </c>
      <c r="N117" s="58" t="s">
        <v>42</v>
      </c>
      <c r="O117" s="58" t="s">
        <v>100</v>
      </c>
      <c r="P117" s="58" t="s">
        <v>101</v>
      </c>
      <c r="Q117" s="58" t="s">
        <v>102</v>
      </c>
      <c r="R117" s="58" t="s">
        <v>103</v>
      </c>
      <c r="S117" s="58" t="s">
        <v>104</v>
      </c>
      <c r="T117" s="59" t="s">
        <v>105</v>
      </c>
    </row>
    <row r="118" spans="2:65" s="1" customFormat="1" ht="22.9" customHeight="1">
      <c r="B118" s="30"/>
      <c r="C118" s="62" t="s">
        <v>368</v>
      </c>
      <c r="J118" s="109">
        <f>BK118</f>
        <v>0</v>
      </c>
      <c r="L118" s="30"/>
      <c r="M118" s="60"/>
      <c r="N118" s="51"/>
      <c r="O118" s="51"/>
      <c r="P118" s="110">
        <f>P119+P148+P200+P209</f>
        <v>0</v>
      </c>
      <c r="Q118" s="51"/>
      <c r="R118" s="110">
        <f>R119+R148+R200+R209</f>
        <v>0</v>
      </c>
      <c r="S118" s="51"/>
      <c r="T118" s="111">
        <f>T119+T148+T200+T209</f>
        <v>0</v>
      </c>
      <c r="AT118" s="15" t="s">
        <v>77</v>
      </c>
      <c r="AU118" s="15" t="s">
        <v>88</v>
      </c>
      <c r="BK118" s="112">
        <f>BK119+BK148+BK200+BK209</f>
        <v>0</v>
      </c>
    </row>
    <row r="119" spans="2:65" s="11" customFormat="1" ht="25.9" customHeight="1">
      <c r="B119" s="113"/>
      <c r="D119" s="114" t="s">
        <v>77</v>
      </c>
      <c r="E119" s="115" t="s">
        <v>106</v>
      </c>
      <c r="F119" s="115" t="s">
        <v>107</v>
      </c>
      <c r="I119" s="116"/>
      <c r="J119" s="117">
        <f>BK119</f>
        <v>0</v>
      </c>
      <c r="L119" s="113"/>
      <c r="M119" s="118"/>
      <c r="P119" s="119">
        <f>SUM(P120:P147)</f>
        <v>0</v>
      </c>
      <c r="R119" s="119">
        <f>SUM(R120:R147)</f>
        <v>0</v>
      </c>
      <c r="T119" s="120">
        <f>SUM(T120:T147)</f>
        <v>0</v>
      </c>
      <c r="AR119" s="114" t="s">
        <v>83</v>
      </c>
      <c r="AT119" s="121" t="s">
        <v>77</v>
      </c>
      <c r="AU119" s="121" t="s">
        <v>78</v>
      </c>
      <c r="AY119" s="114" t="s">
        <v>108</v>
      </c>
      <c r="BK119" s="122">
        <f>SUM(BK120:BK147)</f>
        <v>0</v>
      </c>
    </row>
    <row r="120" spans="2:65" s="1" customFormat="1" ht="37.9" customHeight="1">
      <c r="B120" s="30"/>
      <c r="C120" s="123" t="s">
        <v>83</v>
      </c>
      <c r="D120" s="123" t="s">
        <v>109</v>
      </c>
      <c r="E120" s="124" t="s">
        <v>110</v>
      </c>
      <c r="F120" s="125" t="s">
        <v>111</v>
      </c>
      <c r="G120" s="126" t="s">
        <v>112</v>
      </c>
      <c r="H120" s="127">
        <v>88</v>
      </c>
      <c r="I120" s="128"/>
      <c r="J120" s="129">
        <f>ROUND(I120*H120,2)</f>
        <v>0</v>
      </c>
      <c r="K120" s="125" t="s">
        <v>369</v>
      </c>
      <c r="L120" s="30"/>
      <c r="M120" s="130" t="s">
        <v>1</v>
      </c>
      <c r="N120" s="131" t="s">
        <v>43</v>
      </c>
      <c r="P120" s="132">
        <f>O120*H120</f>
        <v>0</v>
      </c>
      <c r="Q120" s="132">
        <v>0</v>
      </c>
      <c r="R120" s="132">
        <f>Q120*H120</f>
        <v>0</v>
      </c>
      <c r="S120" s="132">
        <v>0</v>
      </c>
      <c r="T120" s="133">
        <f>S120*H120</f>
        <v>0</v>
      </c>
      <c r="AR120" s="134" t="s">
        <v>113</v>
      </c>
      <c r="AT120" s="134" t="s">
        <v>109</v>
      </c>
      <c r="AU120" s="134" t="s">
        <v>83</v>
      </c>
      <c r="AY120" s="15" t="s">
        <v>108</v>
      </c>
      <c r="BE120" s="135">
        <f>IF(N120="základní",J120,0)</f>
        <v>0</v>
      </c>
      <c r="BF120" s="135">
        <f>IF(N120="snížená",J120,0)</f>
        <v>0</v>
      </c>
      <c r="BG120" s="135">
        <f>IF(N120="zákl. přenesená",J120,0)</f>
        <v>0</v>
      </c>
      <c r="BH120" s="135">
        <f>IF(N120="sníž. přenesená",J120,0)</f>
        <v>0</v>
      </c>
      <c r="BI120" s="135">
        <f>IF(N120="nulová",J120,0)</f>
        <v>0</v>
      </c>
      <c r="BJ120" s="15" t="s">
        <v>83</v>
      </c>
      <c r="BK120" s="135">
        <f>ROUND(I120*H120,2)</f>
        <v>0</v>
      </c>
      <c r="BL120" s="15" t="s">
        <v>113</v>
      </c>
      <c r="BM120" s="134" t="s">
        <v>114</v>
      </c>
    </row>
    <row r="121" spans="2:65" s="1" customFormat="1" ht="48.75">
      <c r="B121" s="30"/>
      <c r="D121" s="136" t="s">
        <v>115</v>
      </c>
      <c r="F121" s="137" t="s">
        <v>116</v>
      </c>
      <c r="I121" s="138"/>
      <c r="L121" s="30"/>
      <c r="M121" s="139"/>
      <c r="T121" s="54"/>
      <c r="AT121" s="15" t="s">
        <v>115</v>
      </c>
      <c r="AU121" s="15" t="s">
        <v>83</v>
      </c>
    </row>
    <row r="122" spans="2:65" s="12" customFormat="1" ht="11.25">
      <c r="B122" s="140"/>
      <c r="D122" s="136" t="s">
        <v>117</v>
      </c>
      <c r="E122" s="141" t="s">
        <v>1</v>
      </c>
      <c r="F122" s="142" t="s">
        <v>118</v>
      </c>
      <c r="H122" s="143">
        <v>4</v>
      </c>
      <c r="I122" s="144"/>
      <c r="L122" s="140"/>
      <c r="M122" s="145"/>
      <c r="T122" s="146"/>
      <c r="AT122" s="141" t="s">
        <v>117</v>
      </c>
      <c r="AU122" s="141" t="s">
        <v>83</v>
      </c>
      <c r="AV122" s="12" t="s">
        <v>85</v>
      </c>
      <c r="AW122" s="12" t="s">
        <v>34</v>
      </c>
      <c r="AX122" s="12" t="s">
        <v>78</v>
      </c>
      <c r="AY122" s="141" t="s">
        <v>108</v>
      </c>
    </row>
    <row r="123" spans="2:65" s="12" customFormat="1" ht="11.25">
      <c r="B123" s="140"/>
      <c r="D123" s="136" t="s">
        <v>117</v>
      </c>
      <c r="E123" s="141" t="s">
        <v>1</v>
      </c>
      <c r="F123" s="142" t="s">
        <v>119</v>
      </c>
      <c r="H123" s="143">
        <v>8</v>
      </c>
      <c r="I123" s="144"/>
      <c r="L123" s="140"/>
      <c r="M123" s="145"/>
      <c r="T123" s="146"/>
      <c r="AT123" s="141" t="s">
        <v>117</v>
      </c>
      <c r="AU123" s="141" t="s">
        <v>83</v>
      </c>
      <c r="AV123" s="12" t="s">
        <v>85</v>
      </c>
      <c r="AW123" s="12" t="s">
        <v>34</v>
      </c>
      <c r="AX123" s="12" t="s">
        <v>78</v>
      </c>
      <c r="AY123" s="141" t="s">
        <v>108</v>
      </c>
    </row>
    <row r="124" spans="2:65" s="12" customFormat="1" ht="22.5">
      <c r="B124" s="140"/>
      <c r="D124" s="136" t="s">
        <v>117</v>
      </c>
      <c r="E124" s="141" t="s">
        <v>1</v>
      </c>
      <c r="F124" s="142" t="s">
        <v>120</v>
      </c>
      <c r="H124" s="143">
        <v>4</v>
      </c>
      <c r="I124" s="144"/>
      <c r="L124" s="140"/>
      <c r="M124" s="145"/>
      <c r="T124" s="146"/>
      <c r="AT124" s="141" t="s">
        <v>117</v>
      </c>
      <c r="AU124" s="141" t="s">
        <v>83</v>
      </c>
      <c r="AV124" s="12" t="s">
        <v>85</v>
      </c>
      <c r="AW124" s="12" t="s">
        <v>34</v>
      </c>
      <c r="AX124" s="12" t="s">
        <v>78</v>
      </c>
      <c r="AY124" s="141" t="s">
        <v>108</v>
      </c>
    </row>
    <row r="125" spans="2:65" s="12" customFormat="1" ht="11.25">
      <c r="B125" s="140"/>
      <c r="D125" s="136" t="s">
        <v>117</v>
      </c>
      <c r="E125" s="141" t="s">
        <v>1</v>
      </c>
      <c r="F125" s="142" t="s">
        <v>121</v>
      </c>
      <c r="H125" s="143">
        <v>8</v>
      </c>
      <c r="I125" s="144"/>
      <c r="L125" s="140"/>
      <c r="M125" s="145"/>
      <c r="T125" s="146"/>
      <c r="AT125" s="141" t="s">
        <v>117</v>
      </c>
      <c r="AU125" s="141" t="s">
        <v>83</v>
      </c>
      <c r="AV125" s="12" t="s">
        <v>85</v>
      </c>
      <c r="AW125" s="12" t="s">
        <v>34</v>
      </c>
      <c r="AX125" s="12" t="s">
        <v>78</v>
      </c>
      <c r="AY125" s="141" t="s">
        <v>108</v>
      </c>
    </row>
    <row r="126" spans="2:65" s="12" customFormat="1" ht="11.25">
      <c r="B126" s="140"/>
      <c r="D126" s="136" t="s">
        <v>117</v>
      </c>
      <c r="E126" s="141" t="s">
        <v>1</v>
      </c>
      <c r="F126" s="142" t="s">
        <v>122</v>
      </c>
      <c r="H126" s="143">
        <v>24</v>
      </c>
      <c r="I126" s="144"/>
      <c r="L126" s="140"/>
      <c r="M126" s="145"/>
      <c r="T126" s="146"/>
      <c r="AT126" s="141" t="s">
        <v>117</v>
      </c>
      <c r="AU126" s="141" t="s">
        <v>83</v>
      </c>
      <c r="AV126" s="12" t="s">
        <v>85</v>
      </c>
      <c r="AW126" s="12" t="s">
        <v>34</v>
      </c>
      <c r="AX126" s="12" t="s">
        <v>78</v>
      </c>
      <c r="AY126" s="141" t="s">
        <v>108</v>
      </c>
    </row>
    <row r="127" spans="2:65" s="12" customFormat="1" ht="11.25">
      <c r="B127" s="140"/>
      <c r="D127" s="136" t="s">
        <v>117</v>
      </c>
      <c r="E127" s="141" t="s">
        <v>1</v>
      </c>
      <c r="F127" s="142" t="s">
        <v>123</v>
      </c>
      <c r="H127" s="143">
        <v>8</v>
      </c>
      <c r="I127" s="144"/>
      <c r="L127" s="140"/>
      <c r="M127" s="145"/>
      <c r="T127" s="146"/>
      <c r="AT127" s="141" t="s">
        <v>117</v>
      </c>
      <c r="AU127" s="141" t="s">
        <v>83</v>
      </c>
      <c r="AV127" s="12" t="s">
        <v>85</v>
      </c>
      <c r="AW127" s="12" t="s">
        <v>34</v>
      </c>
      <c r="AX127" s="12" t="s">
        <v>78</v>
      </c>
      <c r="AY127" s="141" t="s">
        <v>108</v>
      </c>
    </row>
    <row r="128" spans="2:65" s="12" customFormat="1" ht="11.25">
      <c r="B128" s="140"/>
      <c r="D128" s="136" t="s">
        <v>117</v>
      </c>
      <c r="E128" s="141" t="s">
        <v>1</v>
      </c>
      <c r="F128" s="142" t="s">
        <v>124</v>
      </c>
      <c r="H128" s="143">
        <v>8</v>
      </c>
      <c r="I128" s="144"/>
      <c r="L128" s="140"/>
      <c r="M128" s="145"/>
      <c r="T128" s="146"/>
      <c r="AT128" s="141" t="s">
        <v>117</v>
      </c>
      <c r="AU128" s="141" t="s">
        <v>83</v>
      </c>
      <c r="AV128" s="12" t="s">
        <v>85</v>
      </c>
      <c r="AW128" s="12" t="s">
        <v>34</v>
      </c>
      <c r="AX128" s="12" t="s">
        <v>78</v>
      </c>
      <c r="AY128" s="141" t="s">
        <v>108</v>
      </c>
    </row>
    <row r="129" spans="2:65" s="12" customFormat="1" ht="11.25">
      <c r="B129" s="140"/>
      <c r="D129" s="136" t="s">
        <v>117</v>
      </c>
      <c r="E129" s="141" t="s">
        <v>1</v>
      </c>
      <c r="F129" s="142" t="s">
        <v>125</v>
      </c>
      <c r="H129" s="143">
        <v>8</v>
      </c>
      <c r="I129" s="144"/>
      <c r="L129" s="140"/>
      <c r="M129" s="145"/>
      <c r="T129" s="146"/>
      <c r="AT129" s="141" t="s">
        <v>117</v>
      </c>
      <c r="AU129" s="141" t="s">
        <v>83</v>
      </c>
      <c r="AV129" s="12" t="s">
        <v>85</v>
      </c>
      <c r="AW129" s="12" t="s">
        <v>34</v>
      </c>
      <c r="AX129" s="12" t="s">
        <v>78</v>
      </c>
      <c r="AY129" s="141" t="s">
        <v>108</v>
      </c>
    </row>
    <row r="130" spans="2:65" s="12" customFormat="1" ht="11.25">
      <c r="B130" s="140"/>
      <c r="D130" s="136" t="s">
        <v>117</v>
      </c>
      <c r="E130" s="141" t="s">
        <v>1</v>
      </c>
      <c r="F130" s="142" t="s">
        <v>126</v>
      </c>
      <c r="H130" s="143">
        <v>4</v>
      </c>
      <c r="I130" s="144"/>
      <c r="L130" s="140"/>
      <c r="M130" s="145"/>
      <c r="T130" s="146"/>
      <c r="AT130" s="141" t="s">
        <v>117</v>
      </c>
      <c r="AU130" s="141" t="s">
        <v>83</v>
      </c>
      <c r="AV130" s="12" t="s">
        <v>85</v>
      </c>
      <c r="AW130" s="12" t="s">
        <v>34</v>
      </c>
      <c r="AX130" s="12" t="s">
        <v>78</v>
      </c>
      <c r="AY130" s="141" t="s">
        <v>108</v>
      </c>
    </row>
    <row r="131" spans="2:65" s="12" customFormat="1" ht="11.25">
      <c r="B131" s="140"/>
      <c r="D131" s="136" t="s">
        <v>117</v>
      </c>
      <c r="E131" s="141" t="s">
        <v>1</v>
      </c>
      <c r="F131" s="142" t="s">
        <v>127</v>
      </c>
      <c r="H131" s="143">
        <v>4</v>
      </c>
      <c r="I131" s="144"/>
      <c r="L131" s="140"/>
      <c r="M131" s="145"/>
      <c r="T131" s="146"/>
      <c r="AT131" s="141" t="s">
        <v>117</v>
      </c>
      <c r="AU131" s="141" t="s">
        <v>83</v>
      </c>
      <c r="AV131" s="12" t="s">
        <v>85</v>
      </c>
      <c r="AW131" s="12" t="s">
        <v>34</v>
      </c>
      <c r="AX131" s="12" t="s">
        <v>78</v>
      </c>
      <c r="AY131" s="141" t="s">
        <v>108</v>
      </c>
    </row>
    <row r="132" spans="2:65" s="12" customFormat="1" ht="11.25">
      <c r="B132" s="140"/>
      <c r="D132" s="136" t="s">
        <v>117</v>
      </c>
      <c r="E132" s="141" t="s">
        <v>1</v>
      </c>
      <c r="F132" s="142" t="s">
        <v>128</v>
      </c>
      <c r="H132" s="143">
        <v>8</v>
      </c>
      <c r="I132" s="144"/>
      <c r="L132" s="140"/>
      <c r="M132" s="145"/>
      <c r="T132" s="146"/>
      <c r="AT132" s="141" t="s">
        <v>117</v>
      </c>
      <c r="AU132" s="141" t="s">
        <v>83</v>
      </c>
      <c r="AV132" s="12" t="s">
        <v>85</v>
      </c>
      <c r="AW132" s="12" t="s">
        <v>34</v>
      </c>
      <c r="AX132" s="12" t="s">
        <v>78</v>
      </c>
      <c r="AY132" s="141" t="s">
        <v>108</v>
      </c>
    </row>
    <row r="133" spans="2:65" s="13" customFormat="1" ht="11.25">
      <c r="B133" s="147"/>
      <c r="D133" s="136" t="s">
        <v>117</v>
      </c>
      <c r="E133" s="148" t="s">
        <v>1</v>
      </c>
      <c r="F133" s="149" t="s">
        <v>129</v>
      </c>
      <c r="H133" s="150">
        <v>88</v>
      </c>
      <c r="I133" s="151"/>
      <c r="L133" s="147"/>
      <c r="M133" s="152"/>
      <c r="T133" s="153"/>
      <c r="AT133" s="148" t="s">
        <v>117</v>
      </c>
      <c r="AU133" s="148" t="s">
        <v>83</v>
      </c>
      <c r="AV133" s="13" t="s">
        <v>113</v>
      </c>
      <c r="AW133" s="13" t="s">
        <v>34</v>
      </c>
      <c r="AX133" s="13" t="s">
        <v>83</v>
      </c>
      <c r="AY133" s="148" t="s">
        <v>108</v>
      </c>
    </row>
    <row r="134" spans="2:65" s="1" customFormat="1" ht="37.9" customHeight="1">
      <c r="B134" s="30"/>
      <c r="C134" s="123" t="s">
        <v>85</v>
      </c>
      <c r="D134" s="123" t="s">
        <v>109</v>
      </c>
      <c r="E134" s="124" t="s">
        <v>130</v>
      </c>
      <c r="F134" s="125" t="s">
        <v>131</v>
      </c>
      <c r="G134" s="126" t="s">
        <v>112</v>
      </c>
      <c r="H134" s="127">
        <v>88</v>
      </c>
      <c r="I134" s="128"/>
      <c r="J134" s="129">
        <f>ROUND(I134*H134,2)</f>
        <v>0</v>
      </c>
      <c r="K134" s="125" t="s">
        <v>369</v>
      </c>
      <c r="L134" s="30"/>
      <c r="M134" s="130" t="s">
        <v>1</v>
      </c>
      <c r="N134" s="131" t="s">
        <v>43</v>
      </c>
      <c r="P134" s="132">
        <f>O134*H134</f>
        <v>0</v>
      </c>
      <c r="Q134" s="132">
        <v>0</v>
      </c>
      <c r="R134" s="132">
        <f>Q134*H134</f>
        <v>0</v>
      </c>
      <c r="S134" s="132">
        <v>0</v>
      </c>
      <c r="T134" s="133">
        <f>S134*H134</f>
        <v>0</v>
      </c>
      <c r="AR134" s="134" t="s">
        <v>113</v>
      </c>
      <c r="AT134" s="134" t="s">
        <v>109</v>
      </c>
      <c r="AU134" s="134" t="s">
        <v>83</v>
      </c>
      <c r="AY134" s="15" t="s">
        <v>108</v>
      </c>
      <c r="BE134" s="135">
        <f>IF(N134="základní",J134,0)</f>
        <v>0</v>
      </c>
      <c r="BF134" s="135">
        <f>IF(N134="snížená",J134,0)</f>
        <v>0</v>
      </c>
      <c r="BG134" s="135">
        <f>IF(N134="zákl. přenesená",J134,0)</f>
        <v>0</v>
      </c>
      <c r="BH134" s="135">
        <f>IF(N134="sníž. přenesená",J134,0)</f>
        <v>0</v>
      </c>
      <c r="BI134" s="135">
        <f>IF(N134="nulová",J134,0)</f>
        <v>0</v>
      </c>
      <c r="BJ134" s="15" t="s">
        <v>83</v>
      </c>
      <c r="BK134" s="135">
        <f>ROUND(I134*H134,2)</f>
        <v>0</v>
      </c>
      <c r="BL134" s="15" t="s">
        <v>113</v>
      </c>
      <c r="BM134" s="134" t="s">
        <v>132</v>
      </c>
    </row>
    <row r="135" spans="2:65" s="1" customFormat="1" ht="48.75">
      <c r="B135" s="30"/>
      <c r="D135" s="136" t="s">
        <v>115</v>
      </c>
      <c r="F135" s="137" t="s">
        <v>133</v>
      </c>
      <c r="I135" s="138"/>
      <c r="L135" s="30"/>
      <c r="M135" s="139"/>
      <c r="T135" s="54"/>
      <c r="AT135" s="15" t="s">
        <v>115</v>
      </c>
      <c r="AU135" s="15" t="s">
        <v>83</v>
      </c>
    </row>
    <row r="136" spans="2:65" s="12" customFormat="1" ht="11.25">
      <c r="B136" s="140"/>
      <c r="D136" s="136" t="s">
        <v>117</v>
      </c>
      <c r="E136" s="141" t="s">
        <v>1</v>
      </c>
      <c r="F136" s="142" t="s">
        <v>118</v>
      </c>
      <c r="H136" s="143">
        <v>4</v>
      </c>
      <c r="I136" s="144"/>
      <c r="L136" s="140"/>
      <c r="M136" s="145"/>
      <c r="T136" s="146"/>
      <c r="AT136" s="141" t="s">
        <v>117</v>
      </c>
      <c r="AU136" s="141" t="s">
        <v>83</v>
      </c>
      <c r="AV136" s="12" t="s">
        <v>85</v>
      </c>
      <c r="AW136" s="12" t="s">
        <v>34</v>
      </c>
      <c r="AX136" s="12" t="s">
        <v>78</v>
      </c>
      <c r="AY136" s="141" t="s">
        <v>108</v>
      </c>
    </row>
    <row r="137" spans="2:65" s="12" customFormat="1" ht="11.25">
      <c r="B137" s="140"/>
      <c r="D137" s="136" t="s">
        <v>117</v>
      </c>
      <c r="E137" s="141" t="s">
        <v>1</v>
      </c>
      <c r="F137" s="142" t="s">
        <v>119</v>
      </c>
      <c r="H137" s="143">
        <v>8</v>
      </c>
      <c r="I137" s="144"/>
      <c r="L137" s="140"/>
      <c r="M137" s="145"/>
      <c r="T137" s="146"/>
      <c r="AT137" s="141" t="s">
        <v>117</v>
      </c>
      <c r="AU137" s="141" t="s">
        <v>83</v>
      </c>
      <c r="AV137" s="12" t="s">
        <v>85</v>
      </c>
      <c r="AW137" s="12" t="s">
        <v>34</v>
      </c>
      <c r="AX137" s="12" t="s">
        <v>78</v>
      </c>
      <c r="AY137" s="141" t="s">
        <v>108</v>
      </c>
    </row>
    <row r="138" spans="2:65" s="12" customFormat="1" ht="22.5">
      <c r="B138" s="140"/>
      <c r="D138" s="136" t="s">
        <v>117</v>
      </c>
      <c r="E138" s="141" t="s">
        <v>1</v>
      </c>
      <c r="F138" s="142" t="s">
        <v>134</v>
      </c>
      <c r="H138" s="143">
        <v>4</v>
      </c>
      <c r="I138" s="144"/>
      <c r="L138" s="140"/>
      <c r="M138" s="145"/>
      <c r="T138" s="146"/>
      <c r="AT138" s="141" t="s">
        <v>117</v>
      </c>
      <c r="AU138" s="141" t="s">
        <v>83</v>
      </c>
      <c r="AV138" s="12" t="s">
        <v>85</v>
      </c>
      <c r="AW138" s="12" t="s">
        <v>34</v>
      </c>
      <c r="AX138" s="12" t="s">
        <v>78</v>
      </c>
      <c r="AY138" s="141" t="s">
        <v>108</v>
      </c>
    </row>
    <row r="139" spans="2:65" s="12" customFormat="1" ht="11.25">
      <c r="B139" s="140"/>
      <c r="D139" s="136" t="s">
        <v>117</v>
      </c>
      <c r="E139" s="141" t="s">
        <v>1</v>
      </c>
      <c r="F139" s="142" t="s">
        <v>121</v>
      </c>
      <c r="H139" s="143">
        <v>8</v>
      </c>
      <c r="I139" s="144"/>
      <c r="L139" s="140"/>
      <c r="M139" s="145"/>
      <c r="T139" s="146"/>
      <c r="AT139" s="141" t="s">
        <v>117</v>
      </c>
      <c r="AU139" s="141" t="s">
        <v>83</v>
      </c>
      <c r="AV139" s="12" t="s">
        <v>85</v>
      </c>
      <c r="AW139" s="12" t="s">
        <v>34</v>
      </c>
      <c r="AX139" s="12" t="s">
        <v>78</v>
      </c>
      <c r="AY139" s="141" t="s">
        <v>108</v>
      </c>
    </row>
    <row r="140" spans="2:65" s="12" customFormat="1" ht="11.25">
      <c r="B140" s="140"/>
      <c r="D140" s="136" t="s">
        <v>117</v>
      </c>
      <c r="E140" s="141" t="s">
        <v>1</v>
      </c>
      <c r="F140" s="142" t="s">
        <v>122</v>
      </c>
      <c r="H140" s="143">
        <v>24</v>
      </c>
      <c r="I140" s="144"/>
      <c r="L140" s="140"/>
      <c r="M140" s="145"/>
      <c r="T140" s="146"/>
      <c r="AT140" s="141" t="s">
        <v>117</v>
      </c>
      <c r="AU140" s="141" t="s">
        <v>83</v>
      </c>
      <c r="AV140" s="12" t="s">
        <v>85</v>
      </c>
      <c r="AW140" s="12" t="s">
        <v>34</v>
      </c>
      <c r="AX140" s="12" t="s">
        <v>78</v>
      </c>
      <c r="AY140" s="141" t="s">
        <v>108</v>
      </c>
    </row>
    <row r="141" spans="2:65" s="12" customFormat="1" ht="11.25">
      <c r="B141" s="140"/>
      <c r="D141" s="136" t="s">
        <v>117</v>
      </c>
      <c r="E141" s="141" t="s">
        <v>1</v>
      </c>
      <c r="F141" s="142" t="s">
        <v>123</v>
      </c>
      <c r="H141" s="143">
        <v>8</v>
      </c>
      <c r="I141" s="144"/>
      <c r="L141" s="140"/>
      <c r="M141" s="145"/>
      <c r="T141" s="146"/>
      <c r="AT141" s="141" t="s">
        <v>117</v>
      </c>
      <c r="AU141" s="141" t="s">
        <v>83</v>
      </c>
      <c r="AV141" s="12" t="s">
        <v>85</v>
      </c>
      <c r="AW141" s="12" t="s">
        <v>34</v>
      </c>
      <c r="AX141" s="12" t="s">
        <v>78</v>
      </c>
      <c r="AY141" s="141" t="s">
        <v>108</v>
      </c>
    </row>
    <row r="142" spans="2:65" s="12" customFormat="1" ht="11.25">
      <c r="B142" s="140"/>
      <c r="D142" s="136" t="s">
        <v>117</v>
      </c>
      <c r="E142" s="141" t="s">
        <v>1</v>
      </c>
      <c r="F142" s="142" t="s">
        <v>124</v>
      </c>
      <c r="H142" s="143">
        <v>8</v>
      </c>
      <c r="I142" s="144"/>
      <c r="L142" s="140"/>
      <c r="M142" s="145"/>
      <c r="T142" s="146"/>
      <c r="AT142" s="141" t="s">
        <v>117</v>
      </c>
      <c r="AU142" s="141" t="s">
        <v>83</v>
      </c>
      <c r="AV142" s="12" t="s">
        <v>85</v>
      </c>
      <c r="AW142" s="12" t="s">
        <v>34</v>
      </c>
      <c r="AX142" s="12" t="s">
        <v>78</v>
      </c>
      <c r="AY142" s="141" t="s">
        <v>108</v>
      </c>
    </row>
    <row r="143" spans="2:65" s="12" customFormat="1" ht="11.25">
      <c r="B143" s="140"/>
      <c r="D143" s="136" t="s">
        <v>117</v>
      </c>
      <c r="E143" s="141" t="s">
        <v>1</v>
      </c>
      <c r="F143" s="142" t="s">
        <v>125</v>
      </c>
      <c r="H143" s="143">
        <v>8</v>
      </c>
      <c r="I143" s="144"/>
      <c r="L143" s="140"/>
      <c r="M143" s="145"/>
      <c r="T143" s="146"/>
      <c r="AT143" s="141" t="s">
        <v>117</v>
      </c>
      <c r="AU143" s="141" t="s">
        <v>83</v>
      </c>
      <c r="AV143" s="12" t="s">
        <v>85</v>
      </c>
      <c r="AW143" s="12" t="s">
        <v>34</v>
      </c>
      <c r="AX143" s="12" t="s">
        <v>78</v>
      </c>
      <c r="AY143" s="141" t="s">
        <v>108</v>
      </c>
    </row>
    <row r="144" spans="2:65" s="12" customFormat="1" ht="11.25">
      <c r="B144" s="140"/>
      <c r="D144" s="136" t="s">
        <v>117</v>
      </c>
      <c r="E144" s="141" t="s">
        <v>1</v>
      </c>
      <c r="F144" s="142" t="s">
        <v>126</v>
      </c>
      <c r="H144" s="143">
        <v>4</v>
      </c>
      <c r="I144" s="144"/>
      <c r="L144" s="140"/>
      <c r="M144" s="145"/>
      <c r="T144" s="146"/>
      <c r="AT144" s="141" t="s">
        <v>117</v>
      </c>
      <c r="AU144" s="141" t="s">
        <v>83</v>
      </c>
      <c r="AV144" s="12" t="s">
        <v>85</v>
      </c>
      <c r="AW144" s="12" t="s">
        <v>34</v>
      </c>
      <c r="AX144" s="12" t="s">
        <v>78</v>
      </c>
      <c r="AY144" s="141" t="s">
        <v>108</v>
      </c>
    </row>
    <row r="145" spans="2:65" s="12" customFormat="1" ht="11.25">
      <c r="B145" s="140"/>
      <c r="D145" s="136" t="s">
        <v>117</v>
      </c>
      <c r="E145" s="141" t="s">
        <v>1</v>
      </c>
      <c r="F145" s="142" t="s">
        <v>127</v>
      </c>
      <c r="H145" s="143">
        <v>4</v>
      </c>
      <c r="I145" s="144"/>
      <c r="L145" s="140"/>
      <c r="M145" s="145"/>
      <c r="T145" s="146"/>
      <c r="AT145" s="141" t="s">
        <v>117</v>
      </c>
      <c r="AU145" s="141" t="s">
        <v>83</v>
      </c>
      <c r="AV145" s="12" t="s">
        <v>85</v>
      </c>
      <c r="AW145" s="12" t="s">
        <v>34</v>
      </c>
      <c r="AX145" s="12" t="s">
        <v>78</v>
      </c>
      <c r="AY145" s="141" t="s">
        <v>108</v>
      </c>
    </row>
    <row r="146" spans="2:65" s="12" customFormat="1" ht="11.25">
      <c r="B146" s="140"/>
      <c r="D146" s="136" t="s">
        <v>117</v>
      </c>
      <c r="E146" s="141" t="s">
        <v>1</v>
      </c>
      <c r="F146" s="142" t="s">
        <v>128</v>
      </c>
      <c r="H146" s="143">
        <v>8</v>
      </c>
      <c r="I146" s="144"/>
      <c r="L146" s="140"/>
      <c r="M146" s="145"/>
      <c r="T146" s="146"/>
      <c r="AT146" s="141" t="s">
        <v>117</v>
      </c>
      <c r="AU146" s="141" t="s">
        <v>83</v>
      </c>
      <c r="AV146" s="12" t="s">
        <v>85</v>
      </c>
      <c r="AW146" s="12" t="s">
        <v>34</v>
      </c>
      <c r="AX146" s="12" t="s">
        <v>78</v>
      </c>
      <c r="AY146" s="141" t="s">
        <v>108</v>
      </c>
    </row>
    <row r="147" spans="2:65" s="13" customFormat="1" ht="11.25">
      <c r="B147" s="147"/>
      <c r="D147" s="136" t="s">
        <v>117</v>
      </c>
      <c r="E147" s="148" t="s">
        <v>1</v>
      </c>
      <c r="F147" s="149" t="s">
        <v>129</v>
      </c>
      <c r="H147" s="150">
        <v>88</v>
      </c>
      <c r="I147" s="151"/>
      <c r="L147" s="147"/>
      <c r="M147" s="152"/>
      <c r="T147" s="153"/>
      <c r="AT147" s="148" t="s">
        <v>117</v>
      </c>
      <c r="AU147" s="148" t="s">
        <v>83</v>
      </c>
      <c r="AV147" s="13" t="s">
        <v>113</v>
      </c>
      <c r="AW147" s="13" t="s">
        <v>34</v>
      </c>
      <c r="AX147" s="13" t="s">
        <v>83</v>
      </c>
      <c r="AY147" s="148" t="s">
        <v>108</v>
      </c>
    </row>
    <row r="148" spans="2:65" s="11" customFormat="1" ht="25.9" customHeight="1">
      <c r="B148" s="113"/>
      <c r="D148" s="114" t="s">
        <v>77</v>
      </c>
      <c r="E148" s="115" t="s">
        <v>135</v>
      </c>
      <c r="F148" s="115" t="s">
        <v>136</v>
      </c>
      <c r="I148" s="116"/>
      <c r="J148" s="117">
        <f>BK148</f>
        <v>0</v>
      </c>
      <c r="L148" s="113"/>
      <c r="M148" s="118"/>
      <c r="P148" s="119">
        <f>P149+P174</f>
        <v>0</v>
      </c>
      <c r="R148" s="119">
        <f>R149+R174</f>
        <v>0</v>
      </c>
      <c r="T148" s="120">
        <f>T149+T174</f>
        <v>0</v>
      </c>
      <c r="AR148" s="114" t="s">
        <v>83</v>
      </c>
      <c r="AT148" s="121" t="s">
        <v>77</v>
      </c>
      <c r="AU148" s="121" t="s">
        <v>78</v>
      </c>
      <c r="AY148" s="114" t="s">
        <v>108</v>
      </c>
      <c r="BK148" s="122">
        <f>BK149+BK174</f>
        <v>0</v>
      </c>
    </row>
    <row r="149" spans="2:65" s="11" customFormat="1" ht="22.9" customHeight="1">
      <c r="B149" s="113"/>
      <c r="D149" s="114" t="s">
        <v>77</v>
      </c>
      <c r="E149" s="154" t="s">
        <v>137</v>
      </c>
      <c r="F149" s="154" t="s">
        <v>138</v>
      </c>
      <c r="I149" s="116"/>
      <c r="J149" s="155">
        <f>BK149</f>
        <v>0</v>
      </c>
      <c r="L149" s="113"/>
      <c r="M149" s="118"/>
      <c r="P149" s="119">
        <f>SUM(P150:P173)</f>
        <v>0</v>
      </c>
      <c r="R149" s="119">
        <f>SUM(R150:R173)</f>
        <v>0</v>
      </c>
      <c r="T149" s="120">
        <f>SUM(T150:T173)</f>
        <v>0</v>
      </c>
      <c r="AR149" s="114" t="s">
        <v>83</v>
      </c>
      <c r="AT149" s="121" t="s">
        <v>77</v>
      </c>
      <c r="AU149" s="121" t="s">
        <v>83</v>
      </c>
      <c r="AY149" s="114" t="s">
        <v>108</v>
      </c>
      <c r="BK149" s="122">
        <f>SUM(BK150:BK173)</f>
        <v>0</v>
      </c>
    </row>
    <row r="150" spans="2:65" s="1" customFormat="1" ht="33" customHeight="1">
      <c r="B150" s="30"/>
      <c r="C150" s="123" t="s">
        <v>139</v>
      </c>
      <c r="D150" s="123" t="s">
        <v>109</v>
      </c>
      <c r="E150" s="124" t="s">
        <v>140</v>
      </c>
      <c r="F150" s="125" t="s">
        <v>141</v>
      </c>
      <c r="G150" s="126" t="s">
        <v>112</v>
      </c>
      <c r="H150" s="127">
        <v>1</v>
      </c>
      <c r="I150" s="128"/>
      <c r="J150" s="129">
        <f t="shared" ref="J150:J173" si="0">ROUND(I150*H150,2)</f>
        <v>0</v>
      </c>
      <c r="K150" s="125" t="s">
        <v>369</v>
      </c>
      <c r="L150" s="30"/>
      <c r="M150" s="130" t="s">
        <v>1</v>
      </c>
      <c r="N150" s="131" t="s">
        <v>43</v>
      </c>
      <c r="P150" s="132">
        <f t="shared" ref="P150:P173" si="1">O150*H150</f>
        <v>0</v>
      </c>
      <c r="Q150" s="132">
        <v>0</v>
      </c>
      <c r="R150" s="132">
        <f t="shared" ref="R150:R173" si="2">Q150*H150</f>
        <v>0</v>
      </c>
      <c r="S150" s="132">
        <v>0</v>
      </c>
      <c r="T150" s="133">
        <f t="shared" ref="T150:T173" si="3">S150*H150</f>
        <v>0</v>
      </c>
      <c r="AR150" s="134" t="s">
        <v>113</v>
      </c>
      <c r="AT150" s="134" t="s">
        <v>109</v>
      </c>
      <c r="AU150" s="134" t="s">
        <v>85</v>
      </c>
      <c r="AY150" s="15" t="s">
        <v>108</v>
      </c>
      <c r="BE150" s="135">
        <f t="shared" ref="BE150:BE173" si="4">IF(N150="základní",J150,0)</f>
        <v>0</v>
      </c>
      <c r="BF150" s="135">
        <f t="shared" ref="BF150:BF173" si="5">IF(N150="snížená",J150,0)</f>
        <v>0</v>
      </c>
      <c r="BG150" s="135">
        <f t="shared" ref="BG150:BG173" si="6">IF(N150="zákl. přenesená",J150,0)</f>
        <v>0</v>
      </c>
      <c r="BH150" s="135">
        <f t="shared" ref="BH150:BH173" si="7">IF(N150="sníž. přenesená",J150,0)</f>
        <v>0</v>
      </c>
      <c r="BI150" s="135">
        <f t="shared" ref="BI150:BI173" si="8">IF(N150="nulová",J150,0)</f>
        <v>0</v>
      </c>
      <c r="BJ150" s="15" t="s">
        <v>83</v>
      </c>
      <c r="BK150" s="135">
        <f t="shared" ref="BK150:BK173" si="9">ROUND(I150*H150,2)</f>
        <v>0</v>
      </c>
      <c r="BL150" s="15" t="s">
        <v>113</v>
      </c>
      <c r="BM150" s="134" t="s">
        <v>142</v>
      </c>
    </row>
    <row r="151" spans="2:65" s="1" customFormat="1" ht="16.5" customHeight="1">
      <c r="B151" s="30"/>
      <c r="C151" s="123" t="s">
        <v>113</v>
      </c>
      <c r="D151" s="123" t="s">
        <v>109</v>
      </c>
      <c r="E151" s="124" t="s">
        <v>143</v>
      </c>
      <c r="F151" s="125" t="s">
        <v>144</v>
      </c>
      <c r="G151" s="126" t="s">
        <v>112</v>
      </c>
      <c r="H151" s="127">
        <v>2</v>
      </c>
      <c r="I151" s="128"/>
      <c r="J151" s="129">
        <f t="shared" si="0"/>
        <v>0</v>
      </c>
      <c r="K151" s="125" t="s">
        <v>369</v>
      </c>
      <c r="L151" s="30"/>
      <c r="M151" s="130" t="s">
        <v>1</v>
      </c>
      <c r="N151" s="131" t="s">
        <v>43</v>
      </c>
      <c r="P151" s="132">
        <f t="shared" si="1"/>
        <v>0</v>
      </c>
      <c r="Q151" s="132">
        <v>0</v>
      </c>
      <c r="R151" s="132">
        <f t="shared" si="2"/>
        <v>0</v>
      </c>
      <c r="S151" s="132">
        <v>0</v>
      </c>
      <c r="T151" s="133">
        <f t="shared" si="3"/>
        <v>0</v>
      </c>
      <c r="AR151" s="134" t="s">
        <v>113</v>
      </c>
      <c r="AT151" s="134" t="s">
        <v>109</v>
      </c>
      <c r="AU151" s="134" t="s">
        <v>85</v>
      </c>
      <c r="AY151" s="15" t="s">
        <v>108</v>
      </c>
      <c r="BE151" s="135">
        <f t="shared" si="4"/>
        <v>0</v>
      </c>
      <c r="BF151" s="135">
        <f t="shared" si="5"/>
        <v>0</v>
      </c>
      <c r="BG151" s="135">
        <f t="shared" si="6"/>
        <v>0</v>
      </c>
      <c r="BH151" s="135">
        <f t="shared" si="7"/>
        <v>0</v>
      </c>
      <c r="BI151" s="135">
        <f t="shared" si="8"/>
        <v>0</v>
      </c>
      <c r="BJ151" s="15" t="s">
        <v>83</v>
      </c>
      <c r="BK151" s="135">
        <f t="shared" si="9"/>
        <v>0</v>
      </c>
      <c r="BL151" s="15" t="s">
        <v>113</v>
      </c>
      <c r="BM151" s="134" t="s">
        <v>145</v>
      </c>
    </row>
    <row r="152" spans="2:65" s="1" customFormat="1" ht="16.5" customHeight="1">
      <c r="B152" s="30"/>
      <c r="C152" s="123" t="s">
        <v>146</v>
      </c>
      <c r="D152" s="123" t="s">
        <v>109</v>
      </c>
      <c r="E152" s="124" t="s">
        <v>147</v>
      </c>
      <c r="F152" s="125" t="s">
        <v>148</v>
      </c>
      <c r="G152" s="126" t="s">
        <v>112</v>
      </c>
      <c r="H152" s="127">
        <v>2</v>
      </c>
      <c r="I152" s="128"/>
      <c r="J152" s="129">
        <f t="shared" si="0"/>
        <v>0</v>
      </c>
      <c r="K152" s="125" t="s">
        <v>369</v>
      </c>
      <c r="L152" s="30"/>
      <c r="M152" s="130" t="s">
        <v>1</v>
      </c>
      <c r="N152" s="131" t="s">
        <v>43</v>
      </c>
      <c r="P152" s="132">
        <f t="shared" si="1"/>
        <v>0</v>
      </c>
      <c r="Q152" s="132">
        <v>0</v>
      </c>
      <c r="R152" s="132">
        <f t="shared" si="2"/>
        <v>0</v>
      </c>
      <c r="S152" s="132">
        <v>0</v>
      </c>
      <c r="T152" s="133">
        <f t="shared" si="3"/>
        <v>0</v>
      </c>
      <c r="AR152" s="134" t="s">
        <v>113</v>
      </c>
      <c r="AT152" s="134" t="s">
        <v>109</v>
      </c>
      <c r="AU152" s="134" t="s">
        <v>85</v>
      </c>
      <c r="AY152" s="15" t="s">
        <v>108</v>
      </c>
      <c r="BE152" s="135">
        <f t="shared" si="4"/>
        <v>0</v>
      </c>
      <c r="BF152" s="135">
        <f t="shared" si="5"/>
        <v>0</v>
      </c>
      <c r="BG152" s="135">
        <f t="shared" si="6"/>
        <v>0</v>
      </c>
      <c r="BH152" s="135">
        <f t="shared" si="7"/>
        <v>0</v>
      </c>
      <c r="BI152" s="135">
        <f t="shared" si="8"/>
        <v>0</v>
      </c>
      <c r="BJ152" s="15" t="s">
        <v>83</v>
      </c>
      <c r="BK152" s="135">
        <f t="shared" si="9"/>
        <v>0</v>
      </c>
      <c r="BL152" s="15" t="s">
        <v>113</v>
      </c>
      <c r="BM152" s="134" t="s">
        <v>149</v>
      </c>
    </row>
    <row r="153" spans="2:65" s="1" customFormat="1" ht="16.5" customHeight="1">
      <c r="B153" s="30"/>
      <c r="C153" s="123" t="s">
        <v>150</v>
      </c>
      <c r="D153" s="123" t="s">
        <v>109</v>
      </c>
      <c r="E153" s="124" t="s">
        <v>151</v>
      </c>
      <c r="F153" s="125" t="s">
        <v>152</v>
      </c>
      <c r="G153" s="126" t="s">
        <v>112</v>
      </c>
      <c r="H153" s="127">
        <v>2</v>
      </c>
      <c r="I153" s="128"/>
      <c r="J153" s="129">
        <f t="shared" si="0"/>
        <v>0</v>
      </c>
      <c r="K153" s="125" t="s">
        <v>369</v>
      </c>
      <c r="L153" s="30"/>
      <c r="M153" s="130" t="s">
        <v>1</v>
      </c>
      <c r="N153" s="131" t="s">
        <v>43</v>
      </c>
      <c r="P153" s="132">
        <f t="shared" si="1"/>
        <v>0</v>
      </c>
      <c r="Q153" s="132">
        <v>0</v>
      </c>
      <c r="R153" s="132">
        <f t="shared" si="2"/>
        <v>0</v>
      </c>
      <c r="S153" s="132">
        <v>0</v>
      </c>
      <c r="T153" s="133">
        <f t="shared" si="3"/>
        <v>0</v>
      </c>
      <c r="AR153" s="134" t="s">
        <v>113</v>
      </c>
      <c r="AT153" s="134" t="s">
        <v>109</v>
      </c>
      <c r="AU153" s="134" t="s">
        <v>85</v>
      </c>
      <c r="AY153" s="15" t="s">
        <v>108</v>
      </c>
      <c r="BE153" s="135">
        <f t="shared" si="4"/>
        <v>0</v>
      </c>
      <c r="BF153" s="135">
        <f t="shared" si="5"/>
        <v>0</v>
      </c>
      <c r="BG153" s="135">
        <f t="shared" si="6"/>
        <v>0</v>
      </c>
      <c r="BH153" s="135">
        <f t="shared" si="7"/>
        <v>0</v>
      </c>
      <c r="BI153" s="135">
        <f t="shared" si="8"/>
        <v>0</v>
      </c>
      <c r="BJ153" s="15" t="s">
        <v>83</v>
      </c>
      <c r="BK153" s="135">
        <f t="shared" si="9"/>
        <v>0</v>
      </c>
      <c r="BL153" s="15" t="s">
        <v>113</v>
      </c>
      <c r="BM153" s="134" t="s">
        <v>153</v>
      </c>
    </row>
    <row r="154" spans="2:65" s="1" customFormat="1" ht="16.5" customHeight="1">
      <c r="B154" s="30"/>
      <c r="C154" s="123" t="s">
        <v>154</v>
      </c>
      <c r="D154" s="123" t="s">
        <v>109</v>
      </c>
      <c r="E154" s="124" t="s">
        <v>155</v>
      </c>
      <c r="F154" s="125" t="s">
        <v>156</v>
      </c>
      <c r="G154" s="126" t="s">
        <v>112</v>
      </c>
      <c r="H154" s="127">
        <v>2</v>
      </c>
      <c r="I154" s="128"/>
      <c r="J154" s="129">
        <f t="shared" si="0"/>
        <v>0</v>
      </c>
      <c r="K154" s="125" t="s">
        <v>369</v>
      </c>
      <c r="L154" s="30"/>
      <c r="M154" s="130" t="s">
        <v>1</v>
      </c>
      <c r="N154" s="131" t="s">
        <v>43</v>
      </c>
      <c r="P154" s="132">
        <f t="shared" si="1"/>
        <v>0</v>
      </c>
      <c r="Q154" s="132">
        <v>0</v>
      </c>
      <c r="R154" s="132">
        <f t="shared" si="2"/>
        <v>0</v>
      </c>
      <c r="S154" s="132">
        <v>0</v>
      </c>
      <c r="T154" s="133">
        <f t="shared" si="3"/>
        <v>0</v>
      </c>
      <c r="AR154" s="134" t="s">
        <v>113</v>
      </c>
      <c r="AT154" s="134" t="s">
        <v>109</v>
      </c>
      <c r="AU154" s="134" t="s">
        <v>85</v>
      </c>
      <c r="AY154" s="15" t="s">
        <v>108</v>
      </c>
      <c r="BE154" s="135">
        <f t="shared" si="4"/>
        <v>0</v>
      </c>
      <c r="BF154" s="135">
        <f t="shared" si="5"/>
        <v>0</v>
      </c>
      <c r="BG154" s="135">
        <f t="shared" si="6"/>
        <v>0</v>
      </c>
      <c r="BH154" s="135">
        <f t="shared" si="7"/>
        <v>0</v>
      </c>
      <c r="BI154" s="135">
        <f t="shared" si="8"/>
        <v>0</v>
      </c>
      <c r="BJ154" s="15" t="s">
        <v>83</v>
      </c>
      <c r="BK154" s="135">
        <f t="shared" si="9"/>
        <v>0</v>
      </c>
      <c r="BL154" s="15" t="s">
        <v>113</v>
      </c>
      <c r="BM154" s="134" t="s">
        <v>157</v>
      </c>
    </row>
    <row r="155" spans="2:65" s="1" customFormat="1" ht="16.5" customHeight="1">
      <c r="B155" s="30"/>
      <c r="C155" s="123" t="s">
        <v>158</v>
      </c>
      <c r="D155" s="123" t="s">
        <v>109</v>
      </c>
      <c r="E155" s="124" t="s">
        <v>159</v>
      </c>
      <c r="F155" s="125" t="s">
        <v>160</v>
      </c>
      <c r="G155" s="126" t="s">
        <v>112</v>
      </c>
      <c r="H155" s="127">
        <v>5</v>
      </c>
      <c r="I155" s="128"/>
      <c r="J155" s="129">
        <f t="shared" si="0"/>
        <v>0</v>
      </c>
      <c r="K155" s="125" t="s">
        <v>369</v>
      </c>
      <c r="L155" s="30"/>
      <c r="M155" s="130" t="s">
        <v>1</v>
      </c>
      <c r="N155" s="131" t="s">
        <v>43</v>
      </c>
      <c r="P155" s="132">
        <f t="shared" si="1"/>
        <v>0</v>
      </c>
      <c r="Q155" s="132">
        <v>0</v>
      </c>
      <c r="R155" s="132">
        <f t="shared" si="2"/>
        <v>0</v>
      </c>
      <c r="S155" s="132">
        <v>0</v>
      </c>
      <c r="T155" s="133">
        <f t="shared" si="3"/>
        <v>0</v>
      </c>
      <c r="AR155" s="134" t="s">
        <v>113</v>
      </c>
      <c r="AT155" s="134" t="s">
        <v>109</v>
      </c>
      <c r="AU155" s="134" t="s">
        <v>85</v>
      </c>
      <c r="AY155" s="15" t="s">
        <v>108</v>
      </c>
      <c r="BE155" s="135">
        <f t="shared" si="4"/>
        <v>0</v>
      </c>
      <c r="BF155" s="135">
        <f t="shared" si="5"/>
        <v>0</v>
      </c>
      <c r="BG155" s="135">
        <f t="shared" si="6"/>
        <v>0</v>
      </c>
      <c r="BH155" s="135">
        <f t="shared" si="7"/>
        <v>0</v>
      </c>
      <c r="BI155" s="135">
        <f t="shared" si="8"/>
        <v>0</v>
      </c>
      <c r="BJ155" s="15" t="s">
        <v>83</v>
      </c>
      <c r="BK155" s="135">
        <f t="shared" si="9"/>
        <v>0</v>
      </c>
      <c r="BL155" s="15" t="s">
        <v>113</v>
      </c>
      <c r="BM155" s="134" t="s">
        <v>161</v>
      </c>
    </row>
    <row r="156" spans="2:65" s="1" customFormat="1" ht="16.5" customHeight="1">
      <c r="B156" s="30"/>
      <c r="C156" s="123" t="s">
        <v>162</v>
      </c>
      <c r="D156" s="123" t="s">
        <v>109</v>
      </c>
      <c r="E156" s="124" t="s">
        <v>163</v>
      </c>
      <c r="F156" s="125" t="s">
        <v>164</v>
      </c>
      <c r="G156" s="126" t="s">
        <v>112</v>
      </c>
      <c r="H156" s="127">
        <v>10</v>
      </c>
      <c r="I156" s="128"/>
      <c r="J156" s="129">
        <f t="shared" si="0"/>
        <v>0</v>
      </c>
      <c r="K156" s="125" t="s">
        <v>369</v>
      </c>
      <c r="L156" s="30"/>
      <c r="M156" s="130" t="s">
        <v>1</v>
      </c>
      <c r="N156" s="131" t="s">
        <v>43</v>
      </c>
      <c r="P156" s="132">
        <f t="shared" si="1"/>
        <v>0</v>
      </c>
      <c r="Q156" s="132">
        <v>0</v>
      </c>
      <c r="R156" s="132">
        <f t="shared" si="2"/>
        <v>0</v>
      </c>
      <c r="S156" s="132">
        <v>0</v>
      </c>
      <c r="T156" s="133">
        <f t="shared" si="3"/>
        <v>0</v>
      </c>
      <c r="AR156" s="134" t="s">
        <v>113</v>
      </c>
      <c r="AT156" s="134" t="s">
        <v>109</v>
      </c>
      <c r="AU156" s="134" t="s">
        <v>85</v>
      </c>
      <c r="AY156" s="15" t="s">
        <v>108</v>
      </c>
      <c r="BE156" s="135">
        <f t="shared" si="4"/>
        <v>0</v>
      </c>
      <c r="BF156" s="135">
        <f t="shared" si="5"/>
        <v>0</v>
      </c>
      <c r="BG156" s="135">
        <f t="shared" si="6"/>
        <v>0</v>
      </c>
      <c r="BH156" s="135">
        <f t="shared" si="7"/>
        <v>0</v>
      </c>
      <c r="BI156" s="135">
        <f t="shared" si="8"/>
        <v>0</v>
      </c>
      <c r="BJ156" s="15" t="s">
        <v>83</v>
      </c>
      <c r="BK156" s="135">
        <f t="shared" si="9"/>
        <v>0</v>
      </c>
      <c r="BL156" s="15" t="s">
        <v>113</v>
      </c>
      <c r="BM156" s="134" t="s">
        <v>165</v>
      </c>
    </row>
    <row r="157" spans="2:65" s="1" customFormat="1" ht="24.2" customHeight="1">
      <c r="B157" s="30"/>
      <c r="C157" s="123" t="s">
        <v>166</v>
      </c>
      <c r="D157" s="123" t="s">
        <v>109</v>
      </c>
      <c r="E157" s="124" t="s">
        <v>167</v>
      </c>
      <c r="F157" s="125" t="s">
        <v>168</v>
      </c>
      <c r="G157" s="126" t="s">
        <v>112</v>
      </c>
      <c r="H157" s="127">
        <v>5</v>
      </c>
      <c r="I157" s="128"/>
      <c r="J157" s="129">
        <f t="shared" si="0"/>
        <v>0</v>
      </c>
      <c r="K157" s="125" t="s">
        <v>369</v>
      </c>
      <c r="L157" s="30"/>
      <c r="M157" s="130" t="s">
        <v>1</v>
      </c>
      <c r="N157" s="131" t="s">
        <v>43</v>
      </c>
      <c r="P157" s="132">
        <f t="shared" si="1"/>
        <v>0</v>
      </c>
      <c r="Q157" s="132">
        <v>0</v>
      </c>
      <c r="R157" s="132">
        <f t="shared" si="2"/>
        <v>0</v>
      </c>
      <c r="S157" s="132">
        <v>0</v>
      </c>
      <c r="T157" s="133">
        <f t="shared" si="3"/>
        <v>0</v>
      </c>
      <c r="AR157" s="134" t="s">
        <v>113</v>
      </c>
      <c r="AT157" s="134" t="s">
        <v>109</v>
      </c>
      <c r="AU157" s="134" t="s">
        <v>85</v>
      </c>
      <c r="AY157" s="15" t="s">
        <v>108</v>
      </c>
      <c r="BE157" s="135">
        <f t="shared" si="4"/>
        <v>0</v>
      </c>
      <c r="BF157" s="135">
        <f t="shared" si="5"/>
        <v>0</v>
      </c>
      <c r="BG157" s="135">
        <f t="shared" si="6"/>
        <v>0</v>
      </c>
      <c r="BH157" s="135">
        <f t="shared" si="7"/>
        <v>0</v>
      </c>
      <c r="BI157" s="135">
        <f t="shared" si="8"/>
        <v>0</v>
      </c>
      <c r="BJ157" s="15" t="s">
        <v>83</v>
      </c>
      <c r="BK157" s="135">
        <f t="shared" si="9"/>
        <v>0</v>
      </c>
      <c r="BL157" s="15" t="s">
        <v>113</v>
      </c>
      <c r="BM157" s="134" t="s">
        <v>169</v>
      </c>
    </row>
    <row r="158" spans="2:65" s="1" customFormat="1" ht="49.15" customHeight="1">
      <c r="B158" s="30"/>
      <c r="C158" s="123" t="s">
        <v>170</v>
      </c>
      <c r="D158" s="123" t="s">
        <v>109</v>
      </c>
      <c r="E158" s="124" t="s">
        <v>171</v>
      </c>
      <c r="F158" s="125" t="s">
        <v>172</v>
      </c>
      <c r="G158" s="126" t="s">
        <v>112</v>
      </c>
      <c r="H158" s="127">
        <v>5</v>
      </c>
      <c r="I158" s="128"/>
      <c r="J158" s="129">
        <f t="shared" si="0"/>
        <v>0</v>
      </c>
      <c r="K158" s="125" t="s">
        <v>369</v>
      </c>
      <c r="L158" s="30"/>
      <c r="M158" s="130" t="s">
        <v>1</v>
      </c>
      <c r="N158" s="131" t="s">
        <v>43</v>
      </c>
      <c r="P158" s="132">
        <f t="shared" si="1"/>
        <v>0</v>
      </c>
      <c r="Q158" s="132">
        <v>0</v>
      </c>
      <c r="R158" s="132">
        <f t="shared" si="2"/>
        <v>0</v>
      </c>
      <c r="S158" s="132">
        <v>0</v>
      </c>
      <c r="T158" s="133">
        <f t="shared" si="3"/>
        <v>0</v>
      </c>
      <c r="AR158" s="134" t="s">
        <v>113</v>
      </c>
      <c r="AT158" s="134" t="s">
        <v>109</v>
      </c>
      <c r="AU158" s="134" t="s">
        <v>85</v>
      </c>
      <c r="AY158" s="15" t="s">
        <v>108</v>
      </c>
      <c r="BE158" s="135">
        <f t="shared" si="4"/>
        <v>0</v>
      </c>
      <c r="BF158" s="135">
        <f t="shared" si="5"/>
        <v>0</v>
      </c>
      <c r="BG158" s="135">
        <f t="shared" si="6"/>
        <v>0</v>
      </c>
      <c r="BH158" s="135">
        <f t="shared" si="7"/>
        <v>0</v>
      </c>
      <c r="BI158" s="135">
        <f t="shared" si="8"/>
        <v>0</v>
      </c>
      <c r="BJ158" s="15" t="s">
        <v>83</v>
      </c>
      <c r="BK158" s="135">
        <f t="shared" si="9"/>
        <v>0</v>
      </c>
      <c r="BL158" s="15" t="s">
        <v>113</v>
      </c>
      <c r="BM158" s="134" t="s">
        <v>173</v>
      </c>
    </row>
    <row r="159" spans="2:65" s="1" customFormat="1" ht="16.5" customHeight="1">
      <c r="B159" s="30"/>
      <c r="C159" s="123" t="s">
        <v>174</v>
      </c>
      <c r="D159" s="123" t="s">
        <v>109</v>
      </c>
      <c r="E159" s="124" t="s">
        <v>175</v>
      </c>
      <c r="F159" s="125" t="s">
        <v>176</v>
      </c>
      <c r="G159" s="126" t="s">
        <v>112</v>
      </c>
      <c r="H159" s="127">
        <v>5</v>
      </c>
      <c r="I159" s="128"/>
      <c r="J159" s="129">
        <f t="shared" si="0"/>
        <v>0</v>
      </c>
      <c r="K159" s="125" t="s">
        <v>369</v>
      </c>
      <c r="L159" s="30"/>
      <c r="M159" s="130" t="s">
        <v>1</v>
      </c>
      <c r="N159" s="131" t="s">
        <v>43</v>
      </c>
      <c r="P159" s="132">
        <f t="shared" si="1"/>
        <v>0</v>
      </c>
      <c r="Q159" s="132">
        <v>0</v>
      </c>
      <c r="R159" s="132">
        <f t="shared" si="2"/>
        <v>0</v>
      </c>
      <c r="S159" s="132">
        <v>0</v>
      </c>
      <c r="T159" s="133">
        <f t="shared" si="3"/>
        <v>0</v>
      </c>
      <c r="AR159" s="134" t="s">
        <v>113</v>
      </c>
      <c r="AT159" s="134" t="s">
        <v>109</v>
      </c>
      <c r="AU159" s="134" t="s">
        <v>85</v>
      </c>
      <c r="AY159" s="15" t="s">
        <v>108</v>
      </c>
      <c r="BE159" s="135">
        <f t="shared" si="4"/>
        <v>0</v>
      </c>
      <c r="BF159" s="135">
        <f t="shared" si="5"/>
        <v>0</v>
      </c>
      <c r="BG159" s="135">
        <f t="shared" si="6"/>
        <v>0</v>
      </c>
      <c r="BH159" s="135">
        <f t="shared" si="7"/>
        <v>0</v>
      </c>
      <c r="BI159" s="135">
        <f t="shared" si="8"/>
        <v>0</v>
      </c>
      <c r="BJ159" s="15" t="s">
        <v>83</v>
      </c>
      <c r="BK159" s="135">
        <f t="shared" si="9"/>
        <v>0</v>
      </c>
      <c r="BL159" s="15" t="s">
        <v>113</v>
      </c>
      <c r="BM159" s="134" t="s">
        <v>177</v>
      </c>
    </row>
    <row r="160" spans="2:65" s="1" customFormat="1" ht="16.5" customHeight="1">
      <c r="B160" s="30"/>
      <c r="C160" s="123" t="s">
        <v>178</v>
      </c>
      <c r="D160" s="123" t="s">
        <v>109</v>
      </c>
      <c r="E160" s="124" t="s">
        <v>179</v>
      </c>
      <c r="F160" s="125" t="s">
        <v>180</v>
      </c>
      <c r="G160" s="126" t="s">
        <v>112</v>
      </c>
      <c r="H160" s="127">
        <v>5</v>
      </c>
      <c r="I160" s="128"/>
      <c r="J160" s="129">
        <f t="shared" si="0"/>
        <v>0</v>
      </c>
      <c r="K160" s="125" t="s">
        <v>369</v>
      </c>
      <c r="L160" s="30"/>
      <c r="M160" s="130" t="s">
        <v>1</v>
      </c>
      <c r="N160" s="131" t="s">
        <v>43</v>
      </c>
      <c r="P160" s="132">
        <f t="shared" si="1"/>
        <v>0</v>
      </c>
      <c r="Q160" s="132">
        <v>0</v>
      </c>
      <c r="R160" s="132">
        <f t="shared" si="2"/>
        <v>0</v>
      </c>
      <c r="S160" s="132">
        <v>0</v>
      </c>
      <c r="T160" s="133">
        <f t="shared" si="3"/>
        <v>0</v>
      </c>
      <c r="AR160" s="134" t="s">
        <v>113</v>
      </c>
      <c r="AT160" s="134" t="s">
        <v>109</v>
      </c>
      <c r="AU160" s="134" t="s">
        <v>85</v>
      </c>
      <c r="AY160" s="15" t="s">
        <v>108</v>
      </c>
      <c r="BE160" s="135">
        <f t="shared" si="4"/>
        <v>0</v>
      </c>
      <c r="BF160" s="135">
        <f t="shared" si="5"/>
        <v>0</v>
      </c>
      <c r="BG160" s="135">
        <f t="shared" si="6"/>
        <v>0</v>
      </c>
      <c r="BH160" s="135">
        <f t="shared" si="7"/>
        <v>0</v>
      </c>
      <c r="BI160" s="135">
        <f t="shared" si="8"/>
        <v>0</v>
      </c>
      <c r="BJ160" s="15" t="s">
        <v>83</v>
      </c>
      <c r="BK160" s="135">
        <f t="shared" si="9"/>
        <v>0</v>
      </c>
      <c r="BL160" s="15" t="s">
        <v>113</v>
      </c>
      <c r="BM160" s="134" t="s">
        <v>181</v>
      </c>
    </row>
    <row r="161" spans="2:65" s="1" customFormat="1" ht="16.5" customHeight="1">
      <c r="B161" s="30"/>
      <c r="C161" s="123" t="s">
        <v>182</v>
      </c>
      <c r="D161" s="123" t="s">
        <v>109</v>
      </c>
      <c r="E161" s="124" t="s">
        <v>183</v>
      </c>
      <c r="F161" s="125" t="s">
        <v>184</v>
      </c>
      <c r="G161" s="126" t="s">
        <v>112</v>
      </c>
      <c r="H161" s="127">
        <v>2</v>
      </c>
      <c r="I161" s="128"/>
      <c r="J161" s="129">
        <f t="shared" si="0"/>
        <v>0</v>
      </c>
      <c r="K161" s="125" t="s">
        <v>369</v>
      </c>
      <c r="L161" s="30"/>
      <c r="M161" s="130" t="s">
        <v>1</v>
      </c>
      <c r="N161" s="131" t="s">
        <v>43</v>
      </c>
      <c r="P161" s="132">
        <f t="shared" si="1"/>
        <v>0</v>
      </c>
      <c r="Q161" s="132">
        <v>0</v>
      </c>
      <c r="R161" s="132">
        <f t="shared" si="2"/>
        <v>0</v>
      </c>
      <c r="S161" s="132">
        <v>0</v>
      </c>
      <c r="T161" s="133">
        <f t="shared" si="3"/>
        <v>0</v>
      </c>
      <c r="AR161" s="134" t="s">
        <v>113</v>
      </c>
      <c r="AT161" s="134" t="s">
        <v>109</v>
      </c>
      <c r="AU161" s="134" t="s">
        <v>85</v>
      </c>
      <c r="AY161" s="15" t="s">
        <v>108</v>
      </c>
      <c r="BE161" s="135">
        <f t="shared" si="4"/>
        <v>0</v>
      </c>
      <c r="BF161" s="135">
        <f t="shared" si="5"/>
        <v>0</v>
      </c>
      <c r="BG161" s="135">
        <f t="shared" si="6"/>
        <v>0</v>
      </c>
      <c r="BH161" s="135">
        <f t="shared" si="7"/>
        <v>0</v>
      </c>
      <c r="BI161" s="135">
        <f t="shared" si="8"/>
        <v>0</v>
      </c>
      <c r="BJ161" s="15" t="s">
        <v>83</v>
      </c>
      <c r="BK161" s="135">
        <f t="shared" si="9"/>
        <v>0</v>
      </c>
      <c r="BL161" s="15" t="s">
        <v>113</v>
      </c>
      <c r="BM161" s="134" t="s">
        <v>185</v>
      </c>
    </row>
    <row r="162" spans="2:65" s="1" customFormat="1" ht="16.5" customHeight="1">
      <c r="B162" s="30"/>
      <c r="C162" s="123" t="s">
        <v>8</v>
      </c>
      <c r="D162" s="123" t="s">
        <v>109</v>
      </c>
      <c r="E162" s="124" t="s">
        <v>186</v>
      </c>
      <c r="F162" s="125" t="s">
        <v>187</v>
      </c>
      <c r="G162" s="126" t="s">
        <v>112</v>
      </c>
      <c r="H162" s="127">
        <v>10</v>
      </c>
      <c r="I162" s="128"/>
      <c r="J162" s="129">
        <f t="shared" si="0"/>
        <v>0</v>
      </c>
      <c r="K162" s="125" t="s">
        <v>369</v>
      </c>
      <c r="L162" s="30"/>
      <c r="M162" s="130" t="s">
        <v>1</v>
      </c>
      <c r="N162" s="131" t="s">
        <v>43</v>
      </c>
      <c r="P162" s="132">
        <f t="shared" si="1"/>
        <v>0</v>
      </c>
      <c r="Q162" s="132">
        <v>0</v>
      </c>
      <c r="R162" s="132">
        <f t="shared" si="2"/>
        <v>0</v>
      </c>
      <c r="S162" s="132">
        <v>0</v>
      </c>
      <c r="T162" s="133">
        <f t="shared" si="3"/>
        <v>0</v>
      </c>
      <c r="AR162" s="134" t="s">
        <v>113</v>
      </c>
      <c r="AT162" s="134" t="s">
        <v>109</v>
      </c>
      <c r="AU162" s="134" t="s">
        <v>85</v>
      </c>
      <c r="AY162" s="15" t="s">
        <v>108</v>
      </c>
      <c r="BE162" s="135">
        <f t="shared" si="4"/>
        <v>0</v>
      </c>
      <c r="BF162" s="135">
        <f t="shared" si="5"/>
        <v>0</v>
      </c>
      <c r="BG162" s="135">
        <f t="shared" si="6"/>
        <v>0</v>
      </c>
      <c r="BH162" s="135">
        <f t="shared" si="7"/>
        <v>0</v>
      </c>
      <c r="BI162" s="135">
        <f t="shared" si="8"/>
        <v>0</v>
      </c>
      <c r="BJ162" s="15" t="s">
        <v>83</v>
      </c>
      <c r="BK162" s="135">
        <f t="shared" si="9"/>
        <v>0</v>
      </c>
      <c r="BL162" s="15" t="s">
        <v>113</v>
      </c>
      <c r="BM162" s="134" t="s">
        <v>188</v>
      </c>
    </row>
    <row r="163" spans="2:65" s="1" customFormat="1" ht="16.5" customHeight="1">
      <c r="B163" s="30"/>
      <c r="C163" s="123" t="s">
        <v>189</v>
      </c>
      <c r="D163" s="123" t="s">
        <v>109</v>
      </c>
      <c r="E163" s="124" t="s">
        <v>190</v>
      </c>
      <c r="F163" s="125" t="s">
        <v>191</v>
      </c>
      <c r="G163" s="126" t="s">
        <v>112</v>
      </c>
      <c r="H163" s="127">
        <v>5</v>
      </c>
      <c r="I163" s="128"/>
      <c r="J163" s="129">
        <f t="shared" si="0"/>
        <v>0</v>
      </c>
      <c r="K163" s="125" t="s">
        <v>369</v>
      </c>
      <c r="L163" s="30"/>
      <c r="M163" s="130" t="s">
        <v>1</v>
      </c>
      <c r="N163" s="131" t="s">
        <v>43</v>
      </c>
      <c r="P163" s="132">
        <f t="shared" si="1"/>
        <v>0</v>
      </c>
      <c r="Q163" s="132">
        <v>0</v>
      </c>
      <c r="R163" s="132">
        <f t="shared" si="2"/>
        <v>0</v>
      </c>
      <c r="S163" s="132">
        <v>0</v>
      </c>
      <c r="T163" s="133">
        <f t="shared" si="3"/>
        <v>0</v>
      </c>
      <c r="AR163" s="134" t="s">
        <v>113</v>
      </c>
      <c r="AT163" s="134" t="s">
        <v>109</v>
      </c>
      <c r="AU163" s="134" t="s">
        <v>85</v>
      </c>
      <c r="AY163" s="15" t="s">
        <v>108</v>
      </c>
      <c r="BE163" s="135">
        <f t="shared" si="4"/>
        <v>0</v>
      </c>
      <c r="BF163" s="135">
        <f t="shared" si="5"/>
        <v>0</v>
      </c>
      <c r="BG163" s="135">
        <f t="shared" si="6"/>
        <v>0</v>
      </c>
      <c r="BH163" s="135">
        <f t="shared" si="7"/>
        <v>0</v>
      </c>
      <c r="BI163" s="135">
        <f t="shared" si="8"/>
        <v>0</v>
      </c>
      <c r="BJ163" s="15" t="s">
        <v>83</v>
      </c>
      <c r="BK163" s="135">
        <f t="shared" si="9"/>
        <v>0</v>
      </c>
      <c r="BL163" s="15" t="s">
        <v>113</v>
      </c>
      <c r="BM163" s="134" t="s">
        <v>192</v>
      </c>
    </row>
    <row r="164" spans="2:65" s="1" customFormat="1" ht="16.5" customHeight="1">
      <c r="B164" s="30"/>
      <c r="C164" s="123" t="s">
        <v>193</v>
      </c>
      <c r="D164" s="123" t="s">
        <v>109</v>
      </c>
      <c r="E164" s="124" t="s">
        <v>194</v>
      </c>
      <c r="F164" s="125" t="s">
        <v>195</v>
      </c>
      <c r="G164" s="126" t="s">
        <v>112</v>
      </c>
      <c r="H164" s="127">
        <v>5</v>
      </c>
      <c r="I164" s="128"/>
      <c r="J164" s="129">
        <f t="shared" si="0"/>
        <v>0</v>
      </c>
      <c r="K164" s="125" t="s">
        <v>369</v>
      </c>
      <c r="L164" s="30"/>
      <c r="M164" s="130" t="s">
        <v>1</v>
      </c>
      <c r="N164" s="131" t="s">
        <v>43</v>
      </c>
      <c r="P164" s="132">
        <f t="shared" si="1"/>
        <v>0</v>
      </c>
      <c r="Q164" s="132">
        <v>0</v>
      </c>
      <c r="R164" s="132">
        <f t="shared" si="2"/>
        <v>0</v>
      </c>
      <c r="S164" s="132">
        <v>0</v>
      </c>
      <c r="T164" s="133">
        <f t="shared" si="3"/>
        <v>0</v>
      </c>
      <c r="AR164" s="134" t="s">
        <v>113</v>
      </c>
      <c r="AT164" s="134" t="s">
        <v>109</v>
      </c>
      <c r="AU164" s="134" t="s">
        <v>85</v>
      </c>
      <c r="AY164" s="15" t="s">
        <v>108</v>
      </c>
      <c r="BE164" s="135">
        <f t="shared" si="4"/>
        <v>0</v>
      </c>
      <c r="BF164" s="135">
        <f t="shared" si="5"/>
        <v>0</v>
      </c>
      <c r="BG164" s="135">
        <f t="shared" si="6"/>
        <v>0</v>
      </c>
      <c r="BH164" s="135">
        <f t="shared" si="7"/>
        <v>0</v>
      </c>
      <c r="BI164" s="135">
        <f t="shared" si="8"/>
        <v>0</v>
      </c>
      <c r="BJ164" s="15" t="s">
        <v>83</v>
      </c>
      <c r="BK164" s="135">
        <f t="shared" si="9"/>
        <v>0</v>
      </c>
      <c r="BL164" s="15" t="s">
        <v>113</v>
      </c>
      <c r="BM164" s="134" t="s">
        <v>196</v>
      </c>
    </row>
    <row r="165" spans="2:65" s="1" customFormat="1" ht="16.5" customHeight="1">
      <c r="B165" s="30"/>
      <c r="C165" s="123" t="s">
        <v>197</v>
      </c>
      <c r="D165" s="123" t="s">
        <v>109</v>
      </c>
      <c r="E165" s="124" t="s">
        <v>198</v>
      </c>
      <c r="F165" s="125" t="s">
        <v>199</v>
      </c>
      <c r="G165" s="126" t="s">
        <v>112</v>
      </c>
      <c r="H165" s="127">
        <v>5</v>
      </c>
      <c r="I165" s="128"/>
      <c r="J165" s="129">
        <f t="shared" si="0"/>
        <v>0</v>
      </c>
      <c r="K165" s="125" t="s">
        <v>369</v>
      </c>
      <c r="L165" s="30"/>
      <c r="M165" s="130" t="s">
        <v>1</v>
      </c>
      <c r="N165" s="131" t="s">
        <v>43</v>
      </c>
      <c r="P165" s="132">
        <f t="shared" si="1"/>
        <v>0</v>
      </c>
      <c r="Q165" s="132">
        <v>0</v>
      </c>
      <c r="R165" s="132">
        <f t="shared" si="2"/>
        <v>0</v>
      </c>
      <c r="S165" s="132">
        <v>0</v>
      </c>
      <c r="T165" s="133">
        <f t="shared" si="3"/>
        <v>0</v>
      </c>
      <c r="AR165" s="134" t="s">
        <v>113</v>
      </c>
      <c r="AT165" s="134" t="s">
        <v>109</v>
      </c>
      <c r="AU165" s="134" t="s">
        <v>85</v>
      </c>
      <c r="AY165" s="15" t="s">
        <v>108</v>
      </c>
      <c r="BE165" s="135">
        <f t="shared" si="4"/>
        <v>0</v>
      </c>
      <c r="BF165" s="135">
        <f t="shared" si="5"/>
        <v>0</v>
      </c>
      <c r="BG165" s="135">
        <f t="shared" si="6"/>
        <v>0</v>
      </c>
      <c r="BH165" s="135">
        <f t="shared" si="7"/>
        <v>0</v>
      </c>
      <c r="BI165" s="135">
        <f t="shared" si="8"/>
        <v>0</v>
      </c>
      <c r="BJ165" s="15" t="s">
        <v>83</v>
      </c>
      <c r="BK165" s="135">
        <f t="shared" si="9"/>
        <v>0</v>
      </c>
      <c r="BL165" s="15" t="s">
        <v>113</v>
      </c>
      <c r="BM165" s="134" t="s">
        <v>200</v>
      </c>
    </row>
    <row r="166" spans="2:65" s="1" customFormat="1" ht="21.75" customHeight="1">
      <c r="B166" s="30"/>
      <c r="C166" s="123" t="s">
        <v>201</v>
      </c>
      <c r="D166" s="123" t="s">
        <v>109</v>
      </c>
      <c r="E166" s="124" t="s">
        <v>202</v>
      </c>
      <c r="F166" s="125" t="s">
        <v>203</v>
      </c>
      <c r="G166" s="126" t="s">
        <v>112</v>
      </c>
      <c r="H166" s="127">
        <v>5</v>
      </c>
      <c r="I166" s="128"/>
      <c r="J166" s="129">
        <f t="shared" si="0"/>
        <v>0</v>
      </c>
      <c r="K166" s="125" t="s">
        <v>369</v>
      </c>
      <c r="L166" s="30"/>
      <c r="M166" s="130" t="s">
        <v>1</v>
      </c>
      <c r="N166" s="131" t="s">
        <v>43</v>
      </c>
      <c r="P166" s="132">
        <f t="shared" si="1"/>
        <v>0</v>
      </c>
      <c r="Q166" s="132">
        <v>0</v>
      </c>
      <c r="R166" s="132">
        <f t="shared" si="2"/>
        <v>0</v>
      </c>
      <c r="S166" s="132">
        <v>0</v>
      </c>
      <c r="T166" s="133">
        <f t="shared" si="3"/>
        <v>0</v>
      </c>
      <c r="AR166" s="134" t="s">
        <v>113</v>
      </c>
      <c r="AT166" s="134" t="s">
        <v>109</v>
      </c>
      <c r="AU166" s="134" t="s">
        <v>85</v>
      </c>
      <c r="AY166" s="15" t="s">
        <v>108</v>
      </c>
      <c r="BE166" s="135">
        <f t="shared" si="4"/>
        <v>0</v>
      </c>
      <c r="BF166" s="135">
        <f t="shared" si="5"/>
        <v>0</v>
      </c>
      <c r="BG166" s="135">
        <f t="shared" si="6"/>
        <v>0</v>
      </c>
      <c r="BH166" s="135">
        <f t="shared" si="7"/>
        <v>0</v>
      </c>
      <c r="BI166" s="135">
        <f t="shared" si="8"/>
        <v>0</v>
      </c>
      <c r="BJ166" s="15" t="s">
        <v>83</v>
      </c>
      <c r="BK166" s="135">
        <f t="shared" si="9"/>
        <v>0</v>
      </c>
      <c r="BL166" s="15" t="s">
        <v>113</v>
      </c>
      <c r="BM166" s="134" t="s">
        <v>204</v>
      </c>
    </row>
    <row r="167" spans="2:65" s="1" customFormat="1" ht="21.75" customHeight="1">
      <c r="B167" s="30"/>
      <c r="C167" s="123" t="s">
        <v>205</v>
      </c>
      <c r="D167" s="123" t="s">
        <v>109</v>
      </c>
      <c r="E167" s="124" t="s">
        <v>206</v>
      </c>
      <c r="F167" s="125" t="s">
        <v>207</v>
      </c>
      <c r="G167" s="126" t="s">
        <v>112</v>
      </c>
      <c r="H167" s="127">
        <v>3</v>
      </c>
      <c r="I167" s="128"/>
      <c r="J167" s="129">
        <f t="shared" si="0"/>
        <v>0</v>
      </c>
      <c r="K167" s="125" t="s">
        <v>369</v>
      </c>
      <c r="L167" s="30"/>
      <c r="M167" s="130" t="s">
        <v>1</v>
      </c>
      <c r="N167" s="131" t="s">
        <v>43</v>
      </c>
      <c r="P167" s="132">
        <f t="shared" si="1"/>
        <v>0</v>
      </c>
      <c r="Q167" s="132">
        <v>0</v>
      </c>
      <c r="R167" s="132">
        <f t="shared" si="2"/>
        <v>0</v>
      </c>
      <c r="S167" s="132">
        <v>0</v>
      </c>
      <c r="T167" s="133">
        <f t="shared" si="3"/>
        <v>0</v>
      </c>
      <c r="AR167" s="134" t="s">
        <v>113</v>
      </c>
      <c r="AT167" s="134" t="s">
        <v>109</v>
      </c>
      <c r="AU167" s="134" t="s">
        <v>85</v>
      </c>
      <c r="AY167" s="15" t="s">
        <v>108</v>
      </c>
      <c r="BE167" s="135">
        <f t="shared" si="4"/>
        <v>0</v>
      </c>
      <c r="BF167" s="135">
        <f t="shared" si="5"/>
        <v>0</v>
      </c>
      <c r="BG167" s="135">
        <f t="shared" si="6"/>
        <v>0</v>
      </c>
      <c r="BH167" s="135">
        <f t="shared" si="7"/>
        <v>0</v>
      </c>
      <c r="BI167" s="135">
        <f t="shared" si="8"/>
        <v>0</v>
      </c>
      <c r="BJ167" s="15" t="s">
        <v>83</v>
      </c>
      <c r="BK167" s="135">
        <f t="shared" si="9"/>
        <v>0</v>
      </c>
      <c r="BL167" s="15" t="s">
        <v>113</v>
      </c>
      <c r="BM167" s="134" t="s">
        <v>208</v>
      </c>
    </row>
    <row r="168" spans="2:65" s="1" customFormat="1" ht="16.5" customHeight="1">
      <c r="B168" s="30"/>
      <c r="C168" s="123" t="s">
        <v>7</v>
      </c>
      <c r="D168" s="123" t="s">
        <v>109</v>
      </c>
      <c r="E168" s="124" t="s">
        <v>209</v>
      </c>
      <c r="F168" s="125" t="s">
        <v>210</v>
      </c>
      <c r="G168" s="126" t="s">
        <v>112</v>
      </c>
      <c r="H168" s="127">
        <v>2</v>
      </c>
      <c r="I168" s="128"/>
      <c r="J168" s="129">
        <f t="shared" si="0"/>
        <v>0</v>
      </c>
      <c r="K168" s="125" t="s">
        <v>369</v>
      </c>
      <c r="L168" s="30"/>
      <c r="M168" s="130" t="s">
        <v>1</v>
      </c>
      <c r="N168" s="131" t="s">
        <v>43</v>
      </c>
      <c r="P168" s="132">
        <f t="shared" si="1"/>
        <v>0</v>
      </c>
      <c r="Q168" s="132">
        <v>0</v>
      </c>
      <c r="R168" s="132">
        <f t="shared" si="2"/>
        <v>0</v>
      </c>
      <c r="S168" s="132">
        <v>0</v>
      </c>
      <c r="T168" s="133">
        <f t="shared" si="3"/>
        <v>0</v>
      </c>
      <c r="AR168" s="134" t="s">
        <v>113</v>
      </c>
      <c r="AT168" s="134" t="s">
        <v>109</v>
      </c>
      <c r="AU168" s="134" t="s">
        <v>85</v>
      </c>
      <c r="AY168" s="15" t="s">
        <v>108</v>
      </c>
      <c r="BE168" s="135">
        <f t="shared" si="4"/>
        <v>0</v>
      </c>
      <c r="BF168" s="135">
        <f t="shared" si="5"/>
        <v>0</v>
      </c>
      <c r="BG168" s="135">
        <f t="shared" si="6"/>
        <v>0</v>
      </c>
      <c r="BH168" s="135">
        <f t="shared" si="7"/>
        <v>0</v>
      </c>
      <c r="BI168" s="135">
        <f t="shared" si="8"/>
        <v>0</v>
      </c>
      <c r="BJ168" s="15" t="s">
        <v>83</v>
      </c>
      <c r="BK168" s="135">
        <f t="shared" si="9"/>
        <v>0</v>
      </c>
      <c r="BL168" s="15" t="s">
        <v>113</v>
      </c>
      <c r="BM168" s="134" t="s">
        <v>211</v>
      </c>
    </row>
    <row r="169" spans="2:65" s="1" customFormat="1" ht="24.2" customHeight="1">
      <c r="B169" s="30"/>
      <c r="C169" s="123" t="s">
        <v>212</v>
      </c>
      <c r="D169" s="123" t="s">
        <v>109</v>
      </c>
      <c r="E169" s="124" t="s">
        <v>213</v>
      </c>
      <c r="F169" s="125" t="s">
        <v>214</v>
      </c>
      <c r="G169" s="126" t="s">
        <v>112</v>
      </c>
      <c r="H169" s="127">
        <v>3</v>
      </c>
      <c r="I169" s="128"/>
      <c r="J169" s="129">
        <f t="shared" si="0"/>
        <v>0</v>
      </c>
      <c r="K169" s="125" t="s">
        <v>369</v>
      </c>
      <c r="L169" s="30"/>
      <c r="M169" s="130" t="s">
        <v>1</v>
      </c>
      <c r="N169" s="131" t="s">
        <v>43</v>
      </c>
      <c r="P169" s="132">
        <f t="shared" si="1"/>
        <v>0</v>
      </c>
      <c r="Q169" s="132">
        <v>0</v>
      </c>
      <c r="R169" s="132">
        <f t="shared" si="2"/>
        <v>0</v>
      </c>
      <c r="S169" s="132">
        <v>0</v>
      </c>
      <c r="T169" s="133">
        <f t="shared" si="3"/>
        <v>0</v>
      </c>
      <c r="AR169" s="134" t="s">
        <v>113</v>
      </c>
      <c r="AT169" s="134" t="s">
        <v>109</v>
      </c>
      <c r="AU169" s="134" t="s">
        <v>85</v>
      </c>
      <c r="AY169" s="15" t="s">
        <v>108</v>
      </c>
      <c r="BE169" s="135">
        <f t="shared" si="4"/>
        <v>0</v>
      </c>
      <c r="BF169" s="135">
        <f t="shared" si="5"/>
        <v>0</v>
      </c>
      <c r="BG169" s="135">
        <f t="shared" si="6"/>
        <v>0</v>
      </c>
      <c r="BH169" s="135">
        <f t="shared" si="7"/>
        <v>0</v>
      </c>
      <c r="BI169" s="135">
        <f t="shared" si="8"/>
        <v>0</v>
      </c>
      <c r="BJ169" s="15" t="s">
        <v>83</v>
      </c>
      <c r="BK169" s="135">
        <f t="shared" si="9"/>
        <v>0</v>
      </c>
      <c r="BL169" s="15" t="s">
        <v>113</v>
      </c>
      <c r="BM169" s="134" t="s">
        <v>215</v>
      </c>
    </row>
    <row r="170" spans="2:65" s="1" customFormat="1" ht="16.5" customHeight="1">
      <c r="B170" s="30"/>
      <c r="C170" s="123" t="s">
        <v>216</v>
      </c>
      <c r="D170" s="123" t="s">
        <v>109</v>
      </c>
      <c r="E170" s="124" t="s">
        <v>217</v>
      </c>
      <c r="F170" s="125" t="s">
        <v>218</v>
      </c>
      <c r="G170" s="126" t="s">
        <v>112</v>
      </c>
      <c r="H170" s="127">
        <v>3</v>
      </c>
      <c r="I170" s="128"/>
      <c r="J170" s="129">
        <f t="shared" si="0"/>
        <v>0</v>
      </c>
      <c r="K170" s="125" t="s">
        <v>369</v>
      </c>
      <c r="L170" s="30"/>
      <c r="M170" s="130" t="s">
        <v>1</v>
      </c>
      <c r="N170" s="131" t="s">
        <v>43</v>
      </c>
      <c r="P170" s="132">
        <f t="shared" si="1"/>
        <v>0</v>
      </c>
      <c r="Q170" s="132">
        <v>0</v>
      </c>
      <c r="R170" s="132">
        <f t="shared" si="2"/>
        <v>0</v>
      </c>
      <c r="S170" s="132">
        <v>0</v>
      </c>
      <c r="T170" s="133">
        <f t="shared" si="3"/>
        <v>0</v>
      </c>
      <c r="AR170" s="134" t="s">
        <v>113</v>
      </c>
      <c r="AT170" s="134" t="s">
        <v>109</v>
      </c>
      <c r="AU170" s="134" t="s">
        <v>85</v>
      </c>
      <c r="AY170" s="15" t="s">
        <v>108</v>
      </c>
      <c r="BE170" s="135">
        <f t="shared" si="4"/>
        <v>0</v>
      </c>
      <c r="BF170" s="135">
        <f t="shared" si="5"/>
        <v>0</v>
      </c>
      <c r="BG170" s="135">
        <f t="shared" si="6"/>
        <v>0</v>
      </c>
      <c r="BH170" s="135">
        <f t="shared" si="7"/>
        <v>0</v>
      </c>
      <c r="BI170" s="135">
        <f t="shared" si="8"/>
        <v>0</v>
      </c>
      <c r="BJ170" s="15" t="s">
        <v>83</v>
      </c>
      <c r="BK170" s="135">
        <f t="shared" si="9"/>
        <v>0</v>
      </c>
      <c r="BL170" s="15" t="s">
        <v>113</v>
      </c>
      <c r="BM170" s="134" t="s">
        <v>219</v>
      </c>
    </row>
    <row r="171" spans="2:65" s="1" customFormat="1" ht="16.5" customHeight="1">
      <c r="B171" s="30"/>
      <c r="C171" s="123" t="s">
        <v>220</v>
      </c>
      <c r="D171" s="123" t="s">
        <v>109</v>
      </c>
      <c r="E171" s="124" t="s">
        <v>221</v>
      </c>
      <c r="F171" s="125" t="s">
        <v>222</v>
      </c>
      <c r="G171" s="126" t="s">
        <v>112</v>
      </c>
      <c r="H171" s="127">
        <v>3</v>
      </c>
      <c r="I171" s="128"/>
      <c r="J171" s="129">
        <f t="shared" si="0"/>
        <v>0</v>
      </c>
      <c r="K171" s="125" t="s">
        <v>369</v>
      </c>
      <c r="L171" s="30"/>
      <c r="M171" s="130" t="s">
        <v>1</v>
      </c>
      <c r="N171" s="131" t="s">
        <v>43</v>
      </c>
      <c r="P171" s="132">
        <f t="shared" si="1"/>
        <v>0</v>
      </c>
      <c r="Q171" s="132">
        <v>0</v>
      </c>
      <c r="R171" s="132">
        <f t="shared" si="2"/>
        <v>0</v>
      </c>
      <c r="S171" s="132">
        <v>0</v>
      </c>
      <c r="T171" s="133">
        <f t="shared" si="3"/>
        <v>0</v>
      </c>
      <c r="AR171" s="134" t="s">
        <v>113</v>
      </c>
      <c r="AT171" s="134" t="s">
        <v>109</v>
      </c>
      <c r="AU171" s="134" t="s">
        <v>85</v>
      </c>
      <c r="AY171" s="15" t="s">
        <v>108</v>
      </c>
      <c r="BE171" s="135">
        <f t="shared" si="4"/>
        <v>0</v>
      </c>
      <c r="BF171" s="135">
        <f t="shared" si="5"/>
        <v>0</v>
      </c>
      <c r="BG171" s="135">
        <f t="shared" si="6"/>
        <v>0</v>
      </c>
      <c r="BH171" s="135">
        <f t="shared" si="7"/>
        <v>0</v>
      </c>
      <c r="BI171" s="135">
        <f t="shared" si="8"/>
        <v>0</v>
      </c>
      <c r="BJ171" s="15" t="s">
        <v>83</v>
      </c>
      <c r="BK171" s="135">
        <f t="shared" si="9"/>
        <v>0</v>
      </c>
      <c r="BL171" s="15" t="s">
        <v>113</v>
      </c>
      <c r="BM171" s="134" t="s">
        <v>223</v>
      </c>
    </row>
    <row r="172" spans="2:65" s="1" customFormat="1" ht="16.5" customHeight="1">
      <c r="B172" s="30"/>
      <c r="C172" s="123" t="s">
        <v>224</v>
      </c>
      <c r="D172" s="123" t="s">
        <v>109</v>
      </c>
      <c r="E172" s="124" t="s">
        <v>225</v>
      </c>
      <c r="F172" s="125" t="s">
        <v>226</v>
      </c>
      <c r="G172" s="126" t="s">
        <v>112</v>
      </c>
      <c r="H172" s="127">
        <v>10</v>
      </c>
      <c r="I172" s="128"/>
      <c r="J172" s="129">
        <f t="shared" si="0"/>
        <v>0</v>
      </c>
      <c r="K172" s="125" t="s">
        <v>369</v>
      </c>
      <c r="L172" s="30"/>
      <c r="M172" s="130" t="s">
        <v>1</v>
      </c>
      <c r="N172" s="131" t="s">
        <v>43</v>
      </c>
      <c r="P172" s="132">
        <f t="shared" si="1"/>
        <v>0</v>
      </c>
      <c r="Q172" s="132">
        <v>0</v>
      </c>
      <c r="R172" s="132">
        <f t="shared" si="2"/>
        <v>0</v>
      </c>
      <c r="S172" s="132">
        <v>0</v>
      </c>
      <c r="T172" s="133">
        <f t="shared" si="3"/>
        <v>0</v>
      </c>
      <c r="AR172" s="134" t="s">
        <v>113</v>
      </c>
      <c r="AT172" s="134" t="s">
        <v>109</v>
      </c>
      <c r="AU172" s="134" t="s">
        <v>85</v>
      </c>
      <c r="AY172" s="15" t="s">
        <v>108</v>
      </c>
      <c r="BE172" s="135">
        <f t="shared" si="4"/>
        <v>0</v>
      </c>
      <c r="BF172" s="135">
        <f t="shared" si="5"/>
        <v>0</v>
      </c>
      <c r="BG172" s="135">
        <f t="shared" si="6"/>
        <v>0</v>
      </c>
      <c r="BH172" s="135">
        <f t="shared" si="7"/>
        <v>0</v>
      </c>
      <c r="BI172" s="135">
        <f t="shared" si="8"/>
        <v>0</v>
      </c>
      <c r="BJ172" s="15" t="s">
        <v>83</v>
      </c>
      <c r="BK172" s="135">
        <f t="shared" si="9"/>
        <v>0</v>
      </c>
      <c r="BL172" s="15" t="s">
        <v>113</v>
      </c>
      <c r="BM172" s="134" t="s">
        <v>227</v>
      </c>
    </row>
    <row r="173" spans="2:65" s="1" customFormat="1" ht="16.5" customHeight="1">
      <c r="B173" s="30"/>
      <c r="C173" s="123" t="s">
        <v>228</v>
      </c>
      <c r="D173" s="123" t="s">
        <v>109</v>
      </c>
      <c r="E173" s="124" t="s">
        <v>229</v>
      </c>
      <c r="F173" s="125" t="s">
        <v>230</v>
      </c>
      <c r="G173" s="126" t="s">
        <v>112</v>
      </c>
      <c r="H173" s="127">
        <v>10</v>
      </c>
      <c r="I173" s="128"/>
      <c r="J173" s="129">
        <f t="shared" si="0"/>
        <v>0</v>
      </c>
      <c r="K173" s="125" t="s">
        <v>369</v>
      </c>
      <c r="L173" s="30"/>
      <c r="M173" s="130" t="s">
        <v>1</v>
      </c>
      <c r="N173" s="131" t="s">
        <v>43</v>
      </c>
      <c r="P173" s="132">
        <f t="shared" si="1"/>
        <v>0</v>
      </c>
      <c r="Q173" s="132">
        <v>0</v>
      </c>
      <c r="R173" s="132">
        <f t="shared" si="2"/>
        <v>0</v>
      </c>
      <c r="S173" s="132">
        <v>0</v>
      </c>
      <c r="T173" s="133">
        <f t="shared" si="3"/>
        <v>0</v>
      </c>
      <c r="AR173" s="134" t="s">
        <v>113</v>
      </c>
      <c r="AT173" s="134" t="s">
        <v>109</v>
      </c>
      <c r="AU173" s="134" t="s">
        <v>85</v>
      </c>
      <c r="AY173" s="15" t="s">
        <v>108</v>
      </c>
      <c r="BE173" s="135">
        <f t="shared" si="4"/>
        <v>0</v>
      </c>
      <c r="BF173" s="135">
        <f t="shared" si="5"/>
        <v>0</v>
      </c>
      <c r="BG173" s="135">
        <f t="shared" si="6"/>
        <v>0</v>
      </c>
      <c r="BH173" s="135">
        <f t="shared" si="7"/>
        <v>0</v>
      </c>
      <c r="BI173" s="135">
        <f t="shared" si="8"/>
        <v>0</v>
      </c>
      <c r="BJ173" s="15" t="s">
        <v>83</v>
      </c>
      <c r="BK173" s="135">
        <f t="shared" si="9"/>
        <v>0</v>
      </c>
      <c r="BL173" s="15" t="s">
        <v>113</v>
      </c>
      <c r="BM173" s="134" t="s">
        <v>231</v>
      </c>
    </row>
    <row r="174" spans="2:65" s="11" customFormat="1" ht="22.9" customHeight="1">
      <c r="B174" s="113"/>
      <c r="D174" s="114" t="s">
        <v>77</v>
      </c>
      <c r="E174" s="154" t="s">
        <v>232</v>
      </c>
      <c r="F174" s="154" t="s">
        <v>233</v>
      </c>
      <c r="I174" s="116"/>
      <c r="J174" s="155">
        <f>BK174</f>
        <v>0</v>
      </c>
      <c r="L174" s="113"/>
      <c r="M174" s="118"/>
      <c r="P174" s="119">
        <f>SUM(P175:P199)</f>
        <v>0</v>
      </c>
      <c r="R174" s="119">
        <f>SUM(R175:R199)</f>
        <v>0</v>
      </c>
      <c r="T174" s="120">
        <f>SUM(T175:T199)</f>
        <v>0</v>
      </c>
      <c r="AR174" s="114" t="s">
        <v>83</v>
      </c>
      <c r="AT174" s="121" t="s">
        <v>77</v>
      </c>
      <c r="AU174" s="121" t="s">
        <v>83</v>
      </c>
      <c r="AY174" s="114" t="s">
        <v>108</v>
      </c>
      <c r="BK174" s="122">
        <f>SUM(BK175:BK199)</f>
        <v>0</v>
      </c>
    </row>
    <row r="175" spans="2:65" s="1" customFormat="1" ht="16.5" customHeight="1">
      <c r="B175" s="30"/>
      <c r="C175" s="123" t="s">
        <v>234</v>
      </c>
      <c r="D175" s="123" t="s">
        <v>109</v>
      </c>
      <c r="E175" s="124" t="s">
        <v>235</v>
      </c>
      <c r="F175" s="125" t="s">
        <v>236</v>
      </c>
      <c r="G175" s="126" t="s">
        <v>112</v>
      </c>
      <c r="H175" s="127">
        <v>5</v>
      </c>
      <c r="I175" s="128"/>
      <c r="J175" s="129">
        <f t="shared" ref="J175:J199" si="10">ROUND(I175*H175,2)</f>
        <v>0</v>
      </c>
      <c r="K175" s="125" t="s">
        <v>369</v>
      </c>
      <c r="L175" s="30"/>
      <c r="M175" s="130" t="s">
        <v>1</v>
      </c>
      <c r="N175" s="131" t="s">
        <v>43</v>
      </c>
      <c r="P175" s="132">
        <f t="shared" ref="P175:P199" si="11">O175*H175</f>
        <v>0</v>
      </c>
      <c r="Q175" s="132">
        <v>0</v>
      </c>
      <c r="R175" s="132">
        <f t="shared" ref="R175:R199" si="12">Q175*H175</f>
        <v>0</v>
      </c>
      <c r="S175" s="132">
        <v>0</v>
      </c>
      <c r="T175" s="133">
        <f t="shared" ref="T175:T199" si="13">S175*H175</f>
        <v>0</v>
      </c>
      <c r="AR175" s="134" t="s">
        <v>113</v>
      </c>
      <c r="AT175" s="134" t="s">
        <v>109</v>
      </c>
      <c r="AU175" s="134" t="s">
        <v>85</v>
      </c>
      <c r="AY175" s="15" t="s">
        <v>108</v>
      </c>
      <c r="BE175" s="135">
        <f t="shared" ref="BE175:BE199" si="14">IF(N175="základní",J175,0)</f>
        <v>0</v>
      </c>
      <c r="BF175" s="135">
        <f t="shared" ref="BF175:BF199" si="15">IF(N175="snížená",J175,0)</f>
        <v>0</v>
      </c>
      <c r="BG175" s="135">
        <f t="shared" ref="BG175:BG199" si="16">IF(N175="zákl. přenesená",J175,0)</f>
        <v>0</v>
      </c>
      <c r="BH175" s="135">
        <f t="shared" ref="BH175:BH199" si="17">IF(N175="sníž. přenesená",J175,0)</f>
        <v>0</v>
      </c>
      <c r="BI175" s="135">
        <f t="shared" ref="BI175:BI199" si="18">IF(N175="nulová",J175,0)</f>
        <v>0</v>
      </c>
      <c r="BJ175" s="15" t="s">
        <v>83</v>
      </c>
      <c r="BK175" s="135">
        <f t="shared" ref="BK175:BK199" si="19">ROUND(I175*H175,2)</f>
        <v>0</v>
      </c>
      <c r="BL175" s="15" t="s">
        <v>113</v>
      </c>
      <c r="BM175" s="134" t="s">
        <v>237</v>
      </c>
    </row>
    <row r="176" spans="2:65" s="1" customFormat="1" ht="16.5" customHeight="1">
      <c r="B176" s="30"/>
      <c r="C176" s="123" t="s">
        <v>238</v>
      </c>
      <c r="D176" s="123" t="s">
        <v>109</v>
      </c>
      <c r="E176" s="124" t="s">
        <v>239</v>
      </c>
      <c r="F176" s="125" t="s">
        <v>240</v>
      </c>
      <c r="G176" s="126" t="s">
        <v>112</v>
      </c>
      <c r="H176" s="127">
        <v>5</v>
      </c>
      <c r="I176" s="128"/>
      <c r="J176" s="129">
        <f t="shared" si="10"/>
        <v>0</v>
      </c>
      <c r="K176" s="125" t="s">
        <v>369</v>
      </c>
      <c r="L176" s="30"/>
      <c r="M176" s="130" t="s">
        <v>1</v>
      </c>
      <c r="N176" s="131" t="s">
        <v>43</v>
      </c>
      <c r="P176" s="132">
        <f t="shared" si="11"/>
        <v>0</v>
      </c>
      <c r="Q176" s="132">
        <v>0</v>
      </c>
      <c r="R176" s="132">
        <f t="shared" si="12"/>
        <v>0</v>
      </c>
      <c r="S176" s="132">
        <v>0</v>
      </c>
      <c r="T176" s="133">
        <f t="shared" si="13"/>
        <v>0</v>
      </c>
      <c r="AR176" s="134" t="s">
        <v>113</v>
      </c>
      <c r="AT176" s="134" t="s">
        <v>109</v>
      </c>
      <c r="AU176" s="134" t="s">
        <v>85</v>
      </c>
      <c r="AY176" s="15" t="s">
        <v>108</v>
      </c>
      <c r="BE176" s="135">
        <f t="shared" si="14"/>
        <v>0</v>
      </c>
      <c r="BF176" s="135">
        <f t="shared" si="15"/>
        <v>0</v>
      </c>
      <c r="BG176" s="135">
        <f t="shared" si="16"/>
        <v>0</v>
      </c>
      <c r="BH176" s="135">
        <f t="shared" si="17"/>
        <v>0</v>
      </c>
      <c r="BI176" s="135">
        <f t="shared" si="18"/>
        <v>0</v>
      </c>
      <c r="BJ176" s="15" t="s">
        <v>83</v>
      </c>
      <c r="BK176" s="135">
        <f t="shared" si="19"/>
        <v>0</v>
      </c>
      <c r="BL176" s="15" t="s">
        <v>113</v>
      </c>
      <c r="BM176" s="134" t="s">
        <v>241</v>
      </c>
    </row>
    <row r="177" spans="2:65" s="1" customFormat="1" ht="16.5" customHeight="1">
      <c r="B177" s="30"/>
      <c r="C177" s="123" t="s">
        <v>242</v>
      </c>
      <c r="D177" s="123" t="s">
        <v>109</v>
      </c>
      <c r="E177" s="124" t="s">
        <v>243</v>
      </c>
      <c r="F177" s="125" t="s">
        <v>244</v>
      </c>
      <c r="G177" s="126" t="s">
        <v>112</v>
      </c>
      <c r="H177" s="127">
        <v>5</v>
      </c>
      <c r="I177" s="128"/>
      <c r="J177" s="129">
        <f t="shared" si="10"/>
        <v>0</v>
      </c>
      <c r="K177" s="125" t="s">
        <v>369</v>
      </c>
      <c r="L177" s="30"/>
      <c r="M177" s="130" t="s">
        <v>1</v>
      </c>
      <c r="N177" s="131" t="s">
        <v>43</v>
      </c>
      <c r="P177" s="132">
        <f t="shared" si="11"/>
        <v>0</v>
      </c>
      <c r="Q177" s="132">
        <v>0</v>
      </c>
      <c r="R177" s="132">
        <f t="shared" si="12"/>
        <v>0</v>
      </c>
      <c r="S177" s="132">
        <v>0</v>
      </c>
      <c r="T177" s="133">
        <f t="shared" si="13"/>
        <v>0</v>
      </c>
      <c r="AR177" s="134" t="s">
        <v>113</v>
      </c>
      <c r="AT177" s="134" t="s">
        <v>109</v>
      </c>
      <c r="AU177" s="134" t="s">
        <v>85</v>
      </c>
      <c r="AY177" s="15" t="s">
        <v>108</v>
      </c>
      <c r="BE177" s="135">
        <f t="shared" si="14"/>
        <v>0</v>
      </c>
      <c r="BF177" s="135">
        <f t="shared" si="15"/>
        <v>0</v>
      </c>
      <c r="BG177" s="135">
        <f t="shared" si="16"/>
        <v>0</v>
      </c>
      <c r="BH177" s="135">
        <f t="shared" si="17"/>
        <v>0</v>
      </c>
      <c r="BI177" s="135">
        <f t="shared" si="18"/>
        <v>0</v>
      </c>
      <c r="BJ177" s="15" t="s">
        <v>83</v>
      </c>
      <c r="BK177" s="135">
        <f t="shared" si="19"/>
        <v>0</v>
      </c>
      <c r="BL177" s="15" t="s">
        <v>113</v>
      </c>
      <c r="BM177" s="134" t="s">
        <v>245</v>
      </c>
    </row>
    <row r="178" spans="2:65" s="1" customFormat="1" ht="24.2" customHeight="1">
      <c r="B178" s="30"/>
      <c r="C178" s="123" t="s">
        <v>246</v>
      </c>
      <c r="D178" s="123" t="s">
        <v>109</v>
      </c>
      <c r="E178" s="124" t="s">
        <v>247</v>
      </c>
      <c r="F178" s="125" t="s">
        <v>248</v>
      </c>
      <c r="G178" s="126" t="s">
        <v>112</v>
      </c>
      <c r="H178" s="127">
        <v>2</v>
      </c>
      <c r="I178" s="128"/>
      <c r="J178" s="129">
        <f t="shared" si="10"/>
        <v>0</v>
      </c>
      <c r="K178" s="125" t="s">
        <v>369</v>
      </c>
      <c r="L178" s="30"/>
      <c r="M178" s="130" t="s">
        <v>1</v>
      </c>
      <c r="N178" s="131" t="s">
        <v>43</v>
      </c>
      <c r="P178" s="132">
        <f t="shared" si="11"/>
        <v>0</v>
      </c>
      <c r="Q178" s="132">
        <v>0</v>
      </c>
      <c r="R178" s="132">
        <f t="shared" si="12"/>
        <v>0</v>
      </c>
      <c r="S178" s="132">
        <v>0</v>
      </c>
      <c r="T178" s="133">
        <f t="shared" si="13"/>
        <v>0</v>
      </c>
      <c r="AR178" s="134" t="s">
        <v>113</v>
      </c>
      <c r="AT178" s="134" t="s">
        <v>109</v>
      </c>
      <c r="AU178" s="134" t="s">
        <v>85</v>
      </c>
      <c r="AY178" s="15" t="s">
        <v>108</v>
      </c>
      <c r="BE178" s="135">
        <f t="shared" si="14"/>
        <v>0</v>
      </c>
      <c r="BF178" s="135">
        <f t="shared" si="15"/>
        <v>0</v>
      </c>
      <c r="BG178" s="135">
        <f t="shared" si="16"/>
        <v>0</v>
      </c>
      <c r="BH178" s="135">
        <f t="shared" si="17"/>
        <v>0</v>
      </c>
      <c r="BI178" s="135">
        <f t="shared" si="18"/>
        <v>0</v>
      </c>
      <c r="BJ178" s="15" t="s">
        <v>83</v>
      </c>
      <c r="BK178" s="135">
        <f t="shared" si="19"/>
        <v>0</v>
      </c>
      <c r="BL178" s="15" t="s">
        <v>113</v>
      </c>
      <c r="BM178" s="134" t="s">
        <v>249</v>
      </c>
    </row>
    <row r="179" spans="2:65" s="1" customFormat="1" ht="16.5" customHeight="1">
      <c r="B179" s="30"/>
      <c r="C179" s="123" t="s">
        <v>250</v>
      </c>
      <c r="D179" s="123" t="s">
        <v>109</v>
      </c>
      <c r="E179" s="124" t="s">
        <v>251</v>
      </c>
      <c r="F179" s="125" t="s">
        <v>252</v>
      </c>
      <c r="G179" s="126" t="s">
        <v>112</v>
      </c>
      <c r="H179" s="127">
        <v>5</v>
      </c>
      <c r="I179" s="128"/>
      <c r="J179" s="129">
        <f t="shared" si="10"/>
        <v>0</v>
      </c>
      <c r="K179" s="125" t="s">
        <v>369</v>
      </c>
      <c r="L179" s="30"/>
      <c r="M179" s="130" t="s">
        <v>1</v>
      </c>
      <c r="N179" s="131" t="s">
        <v>43</v>
      </c>
      <c r="P179" s="132">
        <f t="shared" si="11"/>
        <v>0</v>
      </c>
      <c r="Q179" s="132">
        <v>0</v>
      </c>
      <c r="R179" s="132">
        <f t="shared" si="12"/>
        <v>0</v>
      </c>
      <c r="S179" s="132">
        <v>0</v>
      </c>
      <c r="T179" s="133">
        <f t="shared" si="13"/>
        <v>0</v>
      </c>
      <c r="AR179" s="134" t="s">
        <v>113</v>
      </c>
      <c r="AT179" s="134" t="s">
        <v>109</v>
      </c>
      <c r="AU179" s="134" t="s">
        <v>85</v>
      </c>
      <c r="AY179" s="15" t="s">
        <v>108</v>
      </c>
      <c r="BE179" s="135">
        <f t="shared" si="14"/>
        <v>0</v>
      </c>
      <c r="BF179" s="135">
        <f t="shared" si="15"/>
        <v>0</v>
      </c>
      <c r="BG179" s="135">
        <f t="shared" si="16"/>
        <v>0</v>
      </c>
      <c r="BH179" s="135">
        <f t="shared" si="17"/>
        <v>0</v>
      </c>
      <c r="BI179" s="135">
        <f t="shared" si="18"/>
        <v>0</v>
      </c>
      <c r="BJ179" s="15" t="s">
        <v>83</v>
      </c>
      <c r="BK179" s="135">
        <f t="shared" si="19"/>
        <v>0</v>
      </c>
      <c r="BL179" s="15" t="s">
        <v>113</v>
      </c>
      <c r="BM179" s="134" t="s">
        <v>253</v>
      </c>
    </row>
    <row r="180" spans="2:65" s="1" customFormat="1" ht="16.5" customHeight="1">
      <c r="B180" s="30"/>
      <c r="C180" s="123" t="s">
        <v>254</v>
      </c>
      <c r="D180" s="123" t="s">
        <v>109</v>
      </c>
      <c r="E180" s="124" t="s">
        <v>255</v>
      </c>
      <c r="F180" s="125" t="s">
        <v>256</v>
      </c>
      <c r="G180" s="126" t="s">
        <v>112</v>
      </c>
      <c r="H180" s="127">
        <v>5</v>
      </c>
      <c r="I180" s="128"/>
      <c r="J180" s="129">
        <f t="shared" si="10"/>
        <v>0</v>
      </c>
      <c r="K180" s="125" t="s">
        <v>369</v>
      </c>
      <c r="L180" s="30"/>
      <c r="M180" s="130" t="s">
        <v>1</v>
      </c>
      <c r="N180" s="131" t="s">
        <v>43</v>
      </c>
      <c r="P180" s="132">
        <f t="shared" si="11"/>
        <v>0</v>
      </c>
      <c r="Q180" s="132">
        <v>0</v>
      </c>
      <c r="R180" s="132">
        <f t="shared" si="12"/>
        <v>0</v>
      </c>
      <c r="S180" s="132">
        <v>0</v>
      </c>
      <c r="T180" s="133">
        <f t="shared" si="13"/>
        <v>0</v>
      </c>
      <c r="AR180" s="134" t="s">
        <v>113</v>
      </c>
      <c r="AT180" s="134" t="s">
        <v>109</v>
      </c>
      <c r="AU180" s="134" t="s">
        <v>85</v>
      </c>
      <c r="AY180" s="15" t="s">
        <v>108</v>
      </c>
      <c r="BE180" s="135">
        <f t="shared" si="14"/>
        <v>0</v>
      </c>
      <c r="BF180" s="135">
        <f t="shared" si="15"/>
        <v>0</v>
      </c>
      <c r="BG180" s="135">
        <f t="shared" si="16"/>
        <v>0</v>
      </c>
      <c r="BH180" s="135">
        <f t="shared" si="17"/>
        <v>0</v>
      </c>
      <c r="BI180" s="135">
        <f t="shared" si="18"/>
        <v>0</v>
      </c>
      <c r="BJ180" s="15" t="s">
        <v>83</v>
      </c>
      <c r="BK180" s="135">
        <f t="shared" si="19"/>
        <v>0</v>
      </c>
      <c r="BL180" s="15" t="s">
        <v>113</v>
      </c>
      <c r="BM180" s="134" t="s">
        <v>257</v>
      </c>
    </row>
    <row r="181" spans="2:65" s="1" customFormat="1" ht="16.5" customHeight="1">
      <c r="B181" s="30"/>
      <c r="C181" s="123" t="s">
        <v>258</v>
      </c>
      <c r="D181" s="123" t="s">
        <v>109</v>
      </c>
      <c r="E181" s="124" t="s">
        <v>259</v>
      </c>
      <c r="F181" s="125" t="s">
        <v>260</v>
      </c>
      <c r="G181" s="126" t="s">
        <v>112</v>
      </c>
      <c r="H181" s="127">
        <v>2</v>
      </c>
      <c r="I181" s="128"/>
      <c r="J181" s="129">
        <f t="shared" si="10"/>
        <v>0</v>
      </c>
      <c r="K181" s="125" t="s">
        <v>369</v>
      </c>
      <c r="L181" s="30"/>
      <c r="M181" s="130" t="s">
        <v>1</v>
      </c>
      <c r="N181" s="131" t="s">
        <v>43</v>
      </c>
      <c r="P181" s="132">
        <f t="shared" si="11"/>
        <v>0</v>
      </c>
      <c r="Q181" s="132">
        <v>0</v>
      </c>
      <c r="R181" s="132">
        <f t="shared" si="12"/>
        <v>0</v>
      </c>
      <c r="S181" s="132">
        <v>0</v>
      </c>
      <c r="T181" s="133">
        <f t="shared" si="13"/>
        <v>0</v>
      </c>
      <c r="AR181" s="134" t="s">
        <v>113</v>
      </c>
      <c r="AT181" s="134" t="s">
        <v>109</v>
      </c>
      <c r="AU181" s="134" t="s">
        <v>85</v>
      </c>
      <c r="AY181" s="15" t="s">
        <v>108</v>
      </c>
      <c r="BE181" s="135">
        <f t="shared" si="14"/>
        <v>0</v>
      </c>
      <c r="BF181" s="135">
        <f t="shared" si="15"/>
        <v>0</v>
      </c>
      <c r="BG181" s="135">
        <f t="shared" si="16"/>
        <v>0</v>
      </c>
      <c r="BH181" s="135">
        <f t="shared" si="17"/>
        <v>0</v>
      </c>
      <c r="BI181" s="135">
        <f t="shared" si="18"/>
        <v>0</v>
      </c>
      <c r="BJ181" s="15" t="s">
        <v>83</v>
      </c>
      <c r="BK181" s="135">
        <f t="shared" si="19"/>
        <v>0</v>
      </c>
      <c r="BL181" s="15" t="s">
        <v>113</v>
      </c>
      <c r="BM181" s="134" t="s">
        <v>261</v>
      </c>
    </row>
    <row r="182" spans="2:65" s="1" customFormat="1" ht="16.5" customHeight="1">
      <c r="B182" s="30"/>
      <c r="C182" s="123" t="s">
        <v>262</v>
      </c>
      <c r="D182" s="123" t="s">
        <v>109</v>
      </c>
      <c r="E182" s="124" t="s">
        <v>263</v>
      </c>
      <c r="F182" s="125" t="s">
        <v>264</v>
      </c>
      <c r="G182" s="126" t="s">
        <v>112</v>
      </c>
      <c r="H182" s="127">
        <v>5</v>
      </c>
      <c r="I182" s="128"/>
      <c r="J182" s="129">
        <f t="shared" si="10"/>
        <v>0</v>
      </c>
      <c r="K182" s="125" t="s">
        <v>369</v>
      </c>
      <c r="L182" s="30"/>
      <c r="M182" s="130" t="s">
        <v>1</v>
      </c>
      <c r="N182" s="131" t="s">
        <v>43</v>
      </c>
      <c r="P182" s="132">
        <f t="shared" si="11"/>
        <v>0</v>
      </c>
      <c r="Q182" s="132">
        <v>0</v>
      </c>
      <c r="R182" s="132">
        <f t="shared" si="12"/>
        <v>0</v>
      </c>
      <c r="S182" s="132">
        <v>0</v>
      </c>
      <c r="T182" s="133">
        <f t="shared" si="13"/>
        <v>0</v>
      </c>
      <c r="AR182" s="134" t="s">
        <v>113</v>
      </c>
      <c r="AT182" s="134" t="s">
        <v>109</v>
      </c>
      <c r="AU182" s="134" t="s">
        <v>85</v>
      </c>
      <c r="AY182" s="15" t="s">
        <v>108</v>
      </c>
      <c r="BE182" s="135">
        <f t="shared" si="14"/>
        <v>0</v>
      </c>
      <c r="BF182" s="135">
        <f t="shared" si="15"/>
        <v>0</v>
      </c>
      <c r="BG182" s="135">
        <f t="shared" si="16"/>
        <v>0</v>
      </c>
      <c r="BH182" s="135">
        <f t="shared" si="17"/>
        <v>0</v>
      </c>
      <c r="BI182" s="135">
        <f t="shared" si="18"/>
        <v>0</v>
      </c>
      <c r="BJ182" s="15" t="s">
        <v>83</v>
      </c>
      <c r="BK182" s="135">
        <f t="shared" si="19"/>
        <v>0</v>
      </c>
      <c r="BL182" s="15" t="s">
        <v>113</v>
      </c>
      <c r="BM182" s="134" t="s">
        <v>265</v>
      </c>
    </row>
    <row r="183" spans="2:65" s="1" customFormat="1" ht="16.5" customHeight="1">
      <c r="B183" s="30"/>
      <c r="C183" s="123" t="s">
        <v>266</v>
      </c>
      <c r="D183" s="123" t="s">
        <v>109</v>
      </c>
      <c r="E183" s="124" t="s">
        <v>267</v>
      </c>
      <c r="F183" s="125" t="s">
        <v>268</v>
      </c>
      <c r="G183" s="126" t="s">
        <v>112</v>
      </c>
      <c r="H183" s="127">
        <v>5</v>
      </c>
      <c r="I183" s="128"/>
      <c r="J183" s="129">
        <f t="shared" si="10"/>
        <v>0</v>
      </c>
      <c r="K183" s="125" t="s">
        <v>369</v>
      </c>
      <c r="L183" s="30"/>
      <c r="M183" s="130" t="s">
        <v>1</v>
      </c>
      <c r="N183" s="131" t="s">
        <v>43</v>
      </c>
      <c r="P183" s="132">
        <f t="shared" si="11"/>
        <v>0</v>
      </c>
      <c r="Q183" s="132">
        <v>0</v>
      </c>
      <c r="R183" s="132">
        <f t="shared" si="12"/>
        <v>0</v>
      </c>
      <c r="S183" s="132">
        <v>0</v>
      </c>
      <c r="T183" s="133">
        <f t="shared" si="13"/>
        <v>0</v>
      </c>
      <c r="AR183" s="134" t="s">
        <v>113</v>
      </c>
      <c r="AT183" s="134" t="s">
        <v>109</v>
      </c>
      <c r="AU183" s="134" t="s">
        <v>85</v>
      </c>
      <c r="AY183" s="15" t="s">
        <v>108</v>
      </c>
      <c r="BE183" s="135">
        <f t="shared" si="14"/>
        <v>0</v>
      </c>
      <c r="BF183" s="135">
        <f t="shared" si="15"/>
        <v>0</v>
      </c>
      <c r="BG183" s="135">
        <f t="shared" si="16"/>
        <v>0</v>
      </c>
      <c r="BH183" s="135">
        <f t="shared" si="17"/>
        <v>0</v>
      </c>
      <c r="BI183" s="135">
        <f t="shared" si="18"/>
        <v>0</v>
      </c>
      <c r="BJ183" s="15" t="s">
        <v>83</v>
      </c>
      <c r="BK183" s="135">
        <f t="shared" si="19"/>
        <v>0</v>
      </c>
      <c r="BL183" s="15" t="s">
        <v>113</v>
      </c>
      <c r="BM183" s="134" t="s">
        <v>269</v>
      </c>
    </row>
    <row r="184" spans="2:65" s="1" customFormat="1" ht="21.75" customHeight="1">
      <c r="B184" s="30"/>
      <c r="C184" s="123" t="s">
        <v>270</v>
      </c>
      <c r="D184" s="123" t="s">
        <v>109</v>
      </c>
      <c r="E184" s="124" t="s">
        <v>271</v>
      </c>
      <c r="F184" s="125" t="s">
        <v>272</v>
      </c>
      <c r="G184" s="126" t="s">
        <v>112</v>
      </c>
      <c r="H184" s="127">
        <v>10</v>
      </c>
      <c r="I184" s="128"/>
      <c r="J184" s="129">
        <f t="shared" si="10"/>
        <v>0</v>
      </c>
      <c r="K184" s="125" t="s">
        <v>369</v>
      </c>
      <c r="L184" s="30"/>
      <c r="M184" s="130" t="s">
        <v>1</v>
      </c>
      <c r="N184" s="131" t="s">
        <v>43</v>
      </c>
      <c r="P184" s="132">
        <f t="shared" si="11"/>
        <v>0</v>
      </c>
      <c r="Q184" s="132">
        <v>0</v>
      </c>
      <c r="R184" s="132">
        <f t="shared" si="12"/>
        <v>0</v>
      </c>
      <c r="S184" s="132">
        <v>0</v>
      </c>
      <c r="T184" s="133">
        <f t="shared" si="13"/>
        <v>0</v>
      </c>
      <c r="AR184" s="134" t="s">
        <v>113</v>
      </c>
      <c r="AT184" s="134" t="s">
        <v>109</v>
      </c>
      <c r="AU184" s="134" t="s">
        <v>85</v>
      </c>
      <c r="AY184" s="15" t="s">
        <v>108</v>
      </c>
      <c r="BE184" s="135">
        <f t="shared" si="14"/>
        <v>0</v>
      </c>
      <c r="BF184" s="135">
        <f t="shared" si="15"/>
        <v>0</v>
      </c>
      <c r="BG184" s="135">
        <f t="shared" si="16"/>
        <v>0</v>
      </c>
      <c r="BH184" s="135">
        <f t="shared" si="17"/>
        <v>0</v>
      </c>
      <c r="BI184" s="135">
        <f t="shared" si="18"/>
        <v>0</v>
      </c>
      <c r="BJ184" s="15" t="s">
        <v>83</v>
      </c>
      <c r="BK184" s="135">
        <f t="shared" si="19"/>
        <v>0</v>
      </c>
      <c r="BL184" s="15" t="s">
        <v>113</v>
      </c>
      <c r="BM184" s="134" t="s">
        <v>273</v>
      </c>
    </row>
    <row r="185" spans="2:65" s="1" customFormat="1" ht="21.75" customHeight="1">
      <c r="B185" s="30"/>
      <c r="C185" s="123" t="s">
        <v>274</v>
      </c>
      <c r="D185" s="123" t="s">
        <v>109</v>
      </c>
      <c r="E185" s="124" t="s">
        <v>275</v>
      </c>
      <c r="F185" s="125" t="s">
        <v>276</v>
      </c>
      <c r="G185" s="126" t="s">
        <v>277</v>
      </c>
      <c r="H185" s="127">
        <v>3</v>
      </c>
      <c r="I185" s="128"/>
      <c r="J185" s="129">
        <f t="shared" si="10"/>
        <v>0</v>
      </c>
      <c r="K185" s="125" t="s">
        <v>369</v>
      </c>
      <c r="L185" s="30"/>
      <c r="M185" s="130" t="s">
        <v>1</v>
      </c>
      <c r="N185" s="131" t="s">
        <v>43</v>
      </c>
      <c r="P185" s="132">
        <f t="shared" si="11"/>
        <v>0</v>
      </c>
      <c r="Q185" s="132">
        <v>0</v>
      </c>
      <c r="R185" s="132">
        <f t="shared" si="12"/>
        <v>0</v>
      </c>
      <c r="S185" s="132">
        <v>0</v>
      </c>
      <c r="T185" s="133">
        <f t="shared" si="13"/>
        <v>0</v>
      </c>
      <c r="AR185" s="134" t="s">
        <v>113</v>
      </c>
      <c r="AT185" s="134" t="s">
        <v>109</v>
      </c>
      <c r="AU185" s="134" t="s">
        <v>85</v>
      </c>
      <c r="AY185" s="15" t="s">
        <v>108</v>
      </c>
      <c r="BE185" s="135">
        <f t="shared" si="14"/>
        <v>0</v>
      </c>
      <c r="BF185" s="135">
        <f t="shared" si="15"/>
        <v>0</v>
      </c>
      <c r="BG185" s="135">
        <f t="shared" si="16"/>
        <v>0</v>
      </c>
      <c r="BH185" s="135">
        <f t="shared" si="17"/>
        <v>0</v>
      </c>
      <c r="BI185" s="135">
        <f t="shared" si="18"/>
        <v>0</v>
      </c>
      <c r="BJ185" s="15" t="s">
        <v>83</v>
      </c>
      <c r="BK185" s="135">
        <f t="shared" si="19"/>
        <v>0</v>
      </c>
      <c r="BL185" s="15" t="s">
        <v>113</v>
      </c>
      <c r="BM185" s="134" t="s">
        <v>278</v>
      </c>
    </row>
    <row r="186" spans="2:65" s="1" customFormat="1" ht="16.5" customHeight="1">
      <c r="B186" s="30"/>
      <c r="C186" s="123" t="s">
        <v>279</v>
      </c>
      <c r="D186" s="123" t="s">
        <v>109</v>
      </c>
      <c r="E186" s="124" t="s">
        <v>280</v>
      </c>
      <c r="F186" s="125" t="s">
        <v>281</v>
      </c>
      <c r="G186" s="126" t="s">
        <v>277</v>
      </c>
      <c r="H186" s="127">
        <v>3</v>
      </c>
      <c r="I186" s="128"/>
      <c r="J186" s="129">
        <f t="shared" si="10"/>
        <v>0</v>
      </c>
      <c r="K186" s="125" t="s">
        <v>369</v>
      </c>
      <c r="L186" s="30"/>
      <c r="M186" s="130" t="s">
        <v>1</v>
      </c>
      <c r="N186" s="131" t="s">
        <v>43</v>
      </c>
      <c r="P186" s="132">
        <f t="shared" si="11"/>
        <v>0</v>
      </c>
      <c r="Q186" s="132">
        <v>0</v>
      </c>
      <c r="R186" s="132">
        <f t="shared" si="12"/>
        <v>0</v>
      </c>
      <c r="S186" s="132">
        <v>0</v>
      </c>
      <c r="T186" s="133">
        <f t="shared" si="13"/>
        <v>0</v>
      </c>
      <c r="AR186" s="134" t="s">
        <v>113</v>
      </c>
      <c r="AT186" s="134" t="s">
        <v>109</v>
      </c>
      <c r="AU186" s="134" t="s">
        <v>85</v>
      </c>
      <c r="AY186" s="15" t="s">
        <v>108</v>
      </c>
      <c r="BE186" s="135">
        <f t="shared" si="14"/>
        <v>0</v>
      </c>
      <c r="BF186" s="135">
        <f t="shared" si="15"/>
        <v>0</v>
      </c>
      <c r="BG186" s="135">
        <f t="shared" si="16"/>
        <v>0</v>
      </c>
      <c r="BH186" s="135">
        <f t="shared" si="17"/>
        <v>0</v>
      </c>
      <c r="BI186" s="135">
        <f t="shared" si="18"/>
        <v>0</v>
      </c>
      <c r="BJ186" s="15" t="s">
        <v>83</v>
      </c>
      <c r="BK186" s="135">
        <f t="shared" si="19"/>
        <v>0</v>
      </c>
      <c r="BL186" s="15" t="s">
        <v>113</v>
      </c>
      <c r="BM186" s="134" t="s">
        <v>282</v>
      </c>
    </row>
    <row r="187" spans="2:65" s="1" customFormat="1" ht="16.5" customHeight="1">
      <c r="B187" s="30"/>
      <c r="C187" s="123" t="s">
        <v>283</v>
      </c>
      <c r="D187" s="123" t="s">
        <v>109</v>
      </c>
      <c r="E187" s="124" t="s">
        <v>284</v>
      </c>
      <c r="F187" s="125" t="s">
        <v>285</v>
      </c>
      <c r="G187" s="126" t="s">
        <v>112</v>
      </c>
      <c r="H187" s="127">
        <v>5</v>
      </c>
      <c r="I187" s="128"/>
      <c r="J187" s="129">
        <f t="shared" si="10"/>
        <v>0</v>
      </c>
      <c r="K187" s="125" t="s">
        <v>369</v>
      </c>
      <c r="L187" s="30"/>
      <c r="M187" s="130" t="s">
        <v>1</v>
      </c>
      <c r="N187" s="131" t="s">
        <v>43</v>
      </c>
      <c r="P187" s="132">
        <f t="shared" si="11"/>
        <v>0</v>
      </c>
      <c r="Q187" s="132">
        <v>0</v>
      </c>
      <c r="R187" s="132">
        <f t="shared" si="12"/>
        <v>0</v>
      </c>
      <c r="S187" s="132">
        <v>0</v>
      </c>
      <c r="T187" s="133">
        <f t="shared" si="13"/>
        <v>0</v>
      </c>
      <c r="AR187" s="134" t="s">
        <v>113</v>
      </c>
      <c r="AT187" s="134" t="s">
        <v>109</v>
      </c>
      <c r="AU187" s="134" t="s">
        <v>85</v>
      </c>
      <c r="AY187" s="15" t="s">
        <v>108</v>
      </c>
      <c r="BE187" s="135">
        <f t="shared" si="14"/>
        <v>0</v>
      </c>
      <c r="BF187" s="135">
        <f t="shared" si="15"/>
        <v>0</v>
      </c>
      <c r="BG187" s="135">
        <f t="shared" si="16"/>
        <v>0</v>
      </c>
      <c r="BH187" s="135">
        <f t="shared" si="17"/>
        <v>0</v>
      </c>
      <c r="BI187" s="135">
        <f t="shared" si="18"/>
        <v>0</v>
      </c>
      <c r="BJ187" s="15" t="s">
        <v>83</v>
      </c>
      <c r="BK187" s="135">
        <f t="shared" si="19"/>
        <v>0</v>
      </c>
      <c r="BL187" s="15" t="s">
        <v>113</v>
      </c>
      <c r="BM187" s="134" t="s">
        <v>286</v>
      </c>
    </row>
    <row r="188" spans="2:65" s="1" customFormat="1" ht="16.5" customHeight="1">
      <c r="B188" s="30"/>
      <c r="C188" s="123" t="s">
        <v>287</v>
      </c>
      <c r="D188" s="123" t="s">
        <v>109</v>
      </c>
      <c r="E188" s="124" t="s">
        <v>288</v>
      </c>
      <c r="F188" s="125" t="s">
        <v>289</v>
      </c>
      <c r="G188" s="126" t="s">
        <v>112</v>
      </c>
      <c r="H188" s="127">
        <v>2</v>
      </c>
      <c r="I188" s="128"/>
      <c r="J188" s="129">
        <f t="shared" si="10"/>
        <v>0</v>
      </c>
      <c r="K188" s="125" t="s">
        <v>369</v>
      </c>
      <c r="L188" s="30"/>
      <c r="M188" s="130" t="s">
        <v>1</v>
      </c>
      <c r="N188" s="131" t="s">
        <v>43</v>
      </c>
      <c r="P188" s="132">
        <f t="shared" si="11"/>
        <v>0</v>
      </c>
      <c r="Q188" s="132">
        <v>0</v>
      </c>
      <c r="R188" s="132">
        <f t="shared" si="12"/>
        <v>0</v>
      </c>
      <c r="S188" s="132">
        <v>0</v>
      </c>
      <c r="T188" s="133">
        <f t="shared" si="13"/>
        <v>0</v>
      </c>
      <c r="AR188" s="134" t="s">
        <v>113</v>
      </c>
      <c r="AT188" s="134" t="s">
        <v>109</v>
      </c>
      <c r="AU188" s="134" t="s">
        <v>85</v>
      </c>
      <c r="AY188" s="15" t="s">
        <v>108</v>
      </c>
      <c r="BE188" s="135">
        <f t="shared" si="14"/>
        <v>0</v>
      </c>
      <c r="BF188" s="135">
        <f t="shared" si="15"/>
        <v>0</v>
      </c>
      <c r="BG188" s="135">
        <f t="shared" si="16"/>
        <v>0</v>
      </c>
      <c r="BH188" s="135">
        <f t="shared" si="17"/>
        <v>0</v>
      </c>
      <c r="BI188" s="135">
        <f t="shared" si="18"/>
        <v>0</v>
      </c>
      <c r="BJ188" s="15" t="s">
        <v>83</v>
      </c>
      <c r="BK188" s="135">
        <f t="shared" si="19"/>
        <v>0</v>
      </c>
      <c r="BL188" s="15" t="s">
        <v>113</v>
      </c>
      <c r="BM188" s="134" t="s">
        <v>290</v>
      </c>
    </row>
    <row r="189" spans="2:65" s="1" customFormat="1" ht="16.5" customHeight="1">
      <c r="B189" s="30"/>
      <c r="C189" s="123" t="s">
        <v>291</v>
      </c>
      <c r="D189" s="123" t="s">
        <v>109</v>
      </c>
      <c r="E189" s="124" t="s">
        <v>292</v>
      </c>
      <c r="F189" s="125" t="s">
        <v>293</v>
      </c>
      <c r="G189" s="126" t="s">
        <v>112</v>
      </c>
      <c r="H189" s="127">
        <v>2</v>
      </c>
      <c r="I189" s="128"/>
      <c r="J189" s="129">
        <f t="shared" si="10"/>
        <v>0</v>
      </c>
      <c r="K189" s="125" t="s">
        <v>369</v>
      </c>
      <c r="L189" s="30"/>
      <c r="M189" s="130" t="s">
        <v>1</v>
      </c>
      <c r="N189" s="131" t="s">
        <v>43</v>
      </c>
      <c r="P189" s="132">
        <f t="shared" si="11"/>
        <v>0</v>
      </c>
      <c r="Q189" s="132">
        <v>0</v>
      </c>
      <c r="R189" s="132">
        <f t="shared" si="12"/>
        <v>0</v>
      </c>
      <c r="S189" s="132">
        <v>0</v>
      </c>
      <c r="T189" s="133">
        <f t="shared" si="13"/>
        <v>0</v>
      </c>
      <c r="AR189" s="134" t="s">
        <v>113</v>
      </c>
      <c r="AT189" s="134" t="s">
        <v>109</v>
      </c>
      <c r="AU189" s="134" t="s">
        <v>85</v>
      </c>
      <c r="AY189" s="15" t="s">
        <v>108</v>
      </c>
      <c r="BE189" s="135">
        <f t="shared" si="14"/>
        <v>0</v>
      </c>
      <c r="BF189" s="135">
        <f t="shared" si="15"/>
        <v>0</v>
      </c>
      <c r="BG189" s="135">
        <f t="shared" si="16"/>
        <v>0</v>
      </c>
      <c r="BH189" s="135">
        <f t="shared" si="17"/>
        <v>0</v>
      </c>
      <c r="BI189" s="135">
        <f t="shared" si="18"/>
        <v>0</v>
      </c>
      <c r="BJ189" s="15" t="s">
        <v>83</v>
      </c>
      <c r="BK189" s="135">
        <f t="shared" si="19"/>
        <v>0</v>
      </c>
      <c r="BL189" s="15" t="s">
        <v>113</v>
      </c>
      <c r="BM189" s="134" t="s">
        <v>294</v>
      </c>
    </row>
    <row r="190" spans="2:65" s="1" customFormat="1" ht="16.5" customHeight="1">
      <c r="B190" s="30"/>
      <c r="C190" s="123" t="s">
        <v>295</v>
      </c>
      <c r="D190" s="123" t="s">
        <v>109</v>
      </c>
      <c r="E190" s="124" t="s">
        <v>296</v>
      </c>
      <c r="F190" s="125" t="s">
        <v>297</v>
      </c>
      <c r="G190" s="126" t="s">
        <v>112</v>
      </c>
      <c r="H190" s="127">
        <v>2</v>
      </c>
      <c r="I190" s="128"/>
      <c r="J190" s="129">
        <f t="shared" si="10"/>
        <v>0</v>
      </c>
      <c r="K190" s="125" t="s">
        <v>369</v>
      </c>
      <c r="L190" s="30"/>
      <c r="M190" s="130" t="s">
        <v>1</v>
      </c>
      <c r="N190" s="131" t="s">
        <v>43</v>
      </c>
      <c r="P190" s="132">
        <f t="shared" si="11"/>
        <v>0</v>
      </c>
      <c r="Q190" s="132">
        <v>0</v>
      </c>
      <c r="R190" s="132">
        <f t="shared" si="12"/>
        <v>0</v>
      </c>
      <c r="S190" s="132">
        <v>0</v>
      </c>
      <c r="T190" s="133">
        <f t="shared" si="13"/>
        <v>0</v>
      </c>
      <c r="AR190" s="134" t="s">
        <v>113</v>
      </c>
      <c r="AT190" s="134" t="s">
        <v>109</v>
      </c>
      <c r="AU190" s="134" t="s">
        <v>85</v>
      </c>
      <c r="AY190" s="15" t="s">
        <v>108</v>
      </c>
      <c r="BE190" s="135">
        <f t="shared" si="14"/>
        <v>0</v>
      </c>
      <c r="BF190" s="135">
        <f t="shared" si="15"/>
        <v>0</v>
      </c>
      <c r="BG190" s="135">
        <f t="shared" si="16"/>
        <v>0</v>
      </c>
      <c r="BH190" s="135">
        <f t="shared" si="17"/>
        <v>0</v>
      </c>
      <c r="BI190" s="135">
        <f t="shared" si="18"/>
        <v>0</v>
      </c>
      <c r="BJ190" s="15" t="s">
        <v>83</v>
      </c>
      <c r="BK190" s="135">
        <f t="shared" si="19"/>
        <v>0</v>
      </c>
      <c r="BL190" s="15" t="s">
        <v>113</v>
      </c>
      <c r="BM190" s="134" t="s">
        <v>298</v>
      </c>
    </row>
    <row r="191" spans="2:65" s="1" customFormat="1" ht="24.2" customHeight="1">
      <c r="B191" s="30"/>
      <c r="C191" s="123" t="s">
        <v>299</v>
      </c>
      <c r="D191" s="123" t="s">
        <v>109</v>
      </c>
      <c r="E191" s="124" t="s">
        <v>300</v>
      </c>
      <c r="F191" s="125" t="s">
        <v>301</v>
      </c>
      <c r="G191" s="126" t="s">
        <v>112</v>
      </c>
      <c r="H191" s="127">
        <v>1</v>
      </c>
      <c r="I191" s="128"/>
      <c r="J191" s="129">
        <f t="shared" si="10"/>
        <v>0</v>
      </c>
      <c r="K191" s="125" t="s">
        <v>369</v>
      </c>
      <c r="L191" s="30"/>
      <c r="M191" s="130" t="s">
        <v>1</v>
      </c>
      <c r="N191" s="131" t="s">
        <v>43</v>
      </c>
      <c r="P191" s="132">
        <f t="shared" si="11"/>
        <v>0</v>
      </c>
      <c r="Q191" s="132">
        <v>0</v>
      </c>
      <c r="R191" s="132">
        <f t="shared" si="12"/>
        <v>0</v>
      </c>
      <c r="S191" s="132">
        <v>0</v>
      </c>
      <c r="T191" s="133">
        <f t="shared" si="13"/>
        <v>0</v>
      </c>
      <c r="AR191" s="134" t="s">
        <v>113</v>
      </c>
      <c r="AT191" s="134" t="s">
        <v>109</v>
      </c>
      <c r="AU191" s="134" t="s">
        <v>85</v>
      </c>
      <c r="AY191" s="15" t="s">
        <v>108</v>
      </c>
      <c r="BE191" s="135">
        <f t="shared" si="14"/>
        <v>0</v>
      </c>
      <c r="BF191" s="135">
        <f t="shared" si="15"/>
        <v>0</v>
      </c>
      <c r="BG191" s="135">
        <f t="shared" si="16"/>
        <v>0</v>
      </c>
      <c r="BH191" s="135">
        <f t="shared" si="17"/>
        <v>0</v>
      </c>
      <c r="BI191" s="135">
        <f t="shared" si="18"/>
        <v>0</v>
      </c>
      <c r="BJ191" s="15" t="s">
        <v>83</v>
      </c>
      <c r="BK191" s="135">
        <f t="shared" si="19"/>
        <v>0</v>
      </c>
      <c r="BL191" s="15" t="s">
        <v>113</v>
      </c>
      <c r="BM191" s="134" t="s">
        <v>302</v>
      </c>
    </row>
    <row r="192" spans="2:65" s="1" customFormat="1" ht="16.5" customHeight="1">
      <c r="B192" s="30"/>
      <c r="C192" s="123" t="s">
        <v>303</v>
      </c>
      <c r="D192" s="123" t="s">
        <v>109</v>
      </c>
      <c r="E192" s="124" t="s">
        <v>304</v>
      </c>
      <c r="F192" s="125" t="s">
        <v>305</v>
      </c>
      <c r="G192" s="126" t="s">
        <v>112</v>
      </c>
      <c r="H192" s="127">
        <v>5</v>
      </c>
      <c r="I192" s="128"/>
      <c r="J192" s="129">
        <f t="shared" si="10"/>
        <v>0</v>
      </c>
      <c r="K192" s="125" t="s">
        <v>369</v>
      </c>
      <c r="L192" s="30"/>
      <c r="M192" s="130" t="s">
        <v>1</v>
      </c>
      <c r="N192" s="131" t="s">
        <v>43</v>
      </c>
      <c r="P192" s="132">
        <f t="shared" si="11"/>
        <v>0</v>
      </c>
      <c r="Q192" s="132">
        <v>0</v>
      </c>
      <c r="R192" s="132">
        <f t="shared" si="12"/>
        <v>0</v>
      </c>
      <c r="S192" s="132">
        <v>0</v>
      </c>
      <c r="T192" s="133">
        <f t="shared" si="13"/>
        <v>0</v>
      </c>
      <c r="AR192" s="134" t="s">
        <v>113</v>
      </c>
      <c r="AT192" s="134" t="s">
        <v>109</v>
      </c>
      <c r="AU192" s="134" t="s">
        <v>85</v>
      </c>
      <c r="AY192" s="15" t="s">
        <v>108</v>
      </c>
      <c r="BE192" s="135">
        <f t="shared" si="14"/>
        <v>0</v>
      </c>
      <c r="BF192" s="135">
        <f t="shared" si="15"/>
        <v>0</v>
      </c>
      <c r="BG192" s="135">
        <f t="shared" si="16"/>
        <v>0</v>
      </c>
      <c r="BH192" s="135">
        <f t="shared" si="17"/>
        <v>0</v>
      </c>
      <c r="BI192" s="135">
        <f t="shared" si="18"/>
        <v>0</v>
      </c>
      <c r="BJ192" s="15" t="s">
        <v>83</v>
      </c>
      <c r="BK192" s="135">
        <f t="shared" si="19"/>
        <v>0</v>
      </c>
      <c r="BL192" s="15" t="s">
        <v>113</v>
      </c>
      <c r="BM192" s="134" t="s">
        <v>306</v>
      </c>
    </row>
    <row r="193" spans="2:65" s="1" customFormat="1" ht="16.5" customHeight="1">
      <c r="B193" s="30"/>
      <c r="C193" s="123" t="s">
        <v>307</v>
      </c>
      <c r="D193" s="123" t="s">
        <v>109</v>
      </c>
      <c r="E193" s="124" t="s">
        <v>308</v>
      </c>
      <c r="F193" s="125" t="s">
        <v>309</v>
      </c>
      <c r="G193" s="126" t="s">
        <v>112</v>
      </c>
      <c r="H193" s="127">
        <v>10</v>
      </c>
      <c r="I193" s="128"/>
      <c r="J193" s="129">
        <f t="shared" si="10"/>
        <v>0</v>
      </c>
      <c r="K193" s="125" t="s">
        <v>369</v>
      </c>
      <c r="L193" s="30"/>
      <c r="M193" s="130" t="s">
        <v>1</v>
      </c>
      <c r="N193" s="131" t="s">
        <v>43</v>
      </c>
      <c r="P193" s="132">
        <f t="shared" si="11"/>
        <v>0</v>
      </c>
      <c r="Q193" s="132">
        <v>0</v>
      </c>
      <c r="R193" s="132">
        <f t="shared" si="12"/>
        <v>0</v>
      </c>
      <c r="S193" s="132">
        <v>0</v>
      </c>
      <c r="T193" s="133">
        <f t="shared" si="13"/>
        <v>0</v>
      </c>
      <c r="AR193" s="134" t="s">
        <v>113</v>
      </c>
      <c r="AT193" s="134" t="s">
        <v>109</v>
      </c>
      <c r="AU193" s="134" t="s">
        <v>85</v>
      </c>
      <c r="AY193" s="15" t="s">
        <v>108</v>
      </c>
      <c r="BE193" s="135">
        <f t="shared" si="14"/>
        <v>0</v>
      </c>
      <c r="BF193" s="135">
        <f t="shared" si="15"/>
        <v>0</v>
      </c>
      <c r="BG193" s="135">
        <f t="shared" si="16"/>
        <v>0</v>
      </c>
      <c r="BH193" s="135">
        <f t="shared" si="17"/>
        <v>0</v>
      </c>
      <c r="BI193" s="135">
        <f t="shared" si="18"/>
        <v>0</v>
      </c>
      <c r="BJ193" s="15" t="s">
        <v>83</v>
      </c>
      <c r="BK193" s="135">
        <f t="shared" si="19"/>
        <v>0</v>
      </c>
      <c r="BL193" s="15" t="s">
        <v>113</v>
      </c>
      <c r="BM193" s="134" t="s">
        <v>310</v>
      </c>
    </row>
    <row r="194" spans="2:65" s="1" customFormat="1" ht="16.5" customHeight="1">
      <c r="B194" s="30"/>
      <c r="C194" s="123" t="s">
        <v>311</v>
      </c>
      <c r="D194" s="123" t="s">
        <v>109</v>
      </c>
      <c r="E194" s="124" t="s">
        <v>312</v>
      </c>
      <c r="F194" s="125" t="s">
        <v>313</v>
      </c>
      <c r="G194" s="126" t="s">
        <v>112</v>
      </c>
      <c r="H194" s="127">
        <v>10</v>
      </c>
      <c r="I194" s="128"/>
      <c r="J194" s="129">
        <f t="shared" si="10"/>
        <v>0</v>
      </c>
      <c r="K194" s="125" t="s">
        <v>369</v>
      </c>
      <c r="L194" s="30"/>
      <c r="M194" s="130" t="s">
        <v>1</v>
      </c>
      <c r="N194" s="131" t="s">
        <v>43</v>
      </c>
      <c r="P194" s="132">
        <f t="shared" si="11"/>
        <v>0</v>
      </c>
      <c r="Q194" s="132">
        <v>0</v>
      </c>
      <c r="R194" s="132">
        <f t="shared" si="12"/>
        <v>0</v>
      </c>
      <c r="S194" s="132">
        <v>0</v>
      </c>
      <c r="T194" s="133">
        <f t="shared" si="13"/>
        <v>0</v>
      </c>
      <c r="AR194" s="134" t="s">
        <v>113</v>
      </c>
      <c r="AT194" s="134" t="s">
        <v>109</v>
      </c>
      <c r="AU194" s="134" t="s">
        <v>85</v>
      </c>
      <c r="AY194" s="15" t="s">
        <v>108</v>
      </c>
      <c r="BE194" s="135">
        <f t="shared" si="14"/>
        <v>0</v>
      </c>
      <c r="BF194" s="135">
        <f t="shared" si="15"/>
        <v>0</v>
      </c>
      <c r="BG194" s="135">
        <f t="shared" si="16"/>
        <v>0</v>
      </c>
      <c r="BH194" s="135">
        <f t="shared" si="17"/>
        <v>0</v>
      </c>
      <c r="BI194" s="135">
        <f t="shared" si="18"/>
        <v>0</v>
      </c>
      <c r="BJ194" s="15" t="s">
        <v>83</v>
      </c>
      <c r="BK194" s="135">
        <f t="shared" si="19"/>
        <v>0</v>
      </c>
      <c r="BL194" s="15" t="s">
        <v>113</v>
      </c>
      <c r="BM194" s="134" t="s">
        <v>314</v>
      </c>
    </row>
    <row r="195" spans="2:65" s="1" customFormat="1" ht="16.5" customHeight="1">
      <c r="B195" s="30"/>
      <c r="C195" s="123" t="s">
        <v>315</v>
      </c>
      <c r="D195" s="123" t="s">
        <v>109</v>
      </c>
      <c r="E195" s="124" t="s">
        <v>316</v>
      </c>
      <c r="F195" s="125" t="s">
        <v>317</v>
      </c>
      <c r="G195" s="126" t="s">
        <v>112</v>
      </c>
      <c r="H195" s="127">
        <v>10</v>
      </c>
      <c r="I195" s="128"/>
      <c r="J195" s="129">
        <f t="shared" si="10"/>
        <v>0</v>
      </c>
      <c r="K195" s="125" t="s">
        <v>369</v>
      </c>
      <c r="L195" s="30"/>
      <c r="M195" s="130" t="s">
        <v>1</v>
      </c>
      <c r="N195" s="131" t="s">
        <v>43</v>
      </c>
      <c r="P195" s="132">
        <f t="shared" si="11"/>
        <v>0</v>
      </c>
      <c r="Q195" s="132">
        <v>0</v>
      </c>
      <c r="R195" s="132">
        <f t="shared" si="12"/>
        <v>0</v>
      </c>
      <c r="S195" s="132">
        <v>0</v>
      </c>
      <c r="T195" s="133">
        <f t="shared" si="13"/>
        <v>0</v>
      </c>
      <c r="AR195" s="134" t="s">
        <v>113</v>
      </c>
      <c r="AT195" s="134" t="s">
        <v>109</v>
      </c>
      <c r="AU195" s="134" t="s">
        <v>85</v>
      </c>
      <c r="AY195" s="15" t="s">
        <v>108</v>
      </c>
      <c r="BE195" s="135">
        <f t="shared" si="14"/>
        <v>0</v>
      </c>
      <c r="BF195" s="135">
        <f t="shared" si="15"/>
        <v>0</v>
      </c>
      <c r="BG195" s="135">
        <f t="shared" si="16"/>
        <v>0</v>
      </c>
      <c r="BH195" s="135">
        <f t="shared" si="17"/>
        <v>0</v>
      </c>
      <c r="BI195" s="135">
        <f t="shared" si="18"/>
        <v>0</v>
      </c>
      <c r="BJ195" s="15" t="s">
        <v>83</v>
      </c>
      <c r="BK195" s="135">
        <f t="shared" si="19"/>
        <v>0</v>
      </c>
      <c r="BL195" s="15" t="s">
        <v>113</v>
      </c>
      <c r="BM195" s="134" t="s">
        <v>318</v>
      </c>
    </row>
    <row r="196" spans="2:65" s="1" customFormat="1" ht="16.5" customHeight="1">
      <c r="B196" s="30"/>
      <c r="C196" s="123" t="s">
        <v>319</v>
      </c>
      <c r="D196" s="123" t="s">
        <v>109</v>
      </c>
      <c r="E196" s="124" t="s">
        <v>320</v>
      </c>
      <c r="F196" s="125" t="s">
        <v>321</v>
      </c>
      <c r="G196" s="126" t="s">
        <v>112</v>
      </c>
      <c r="H196" s="127">
        <v>5</v>
      </c>
      <c r="I196" s="128"/>
      <c r="J196" s="129">
        <f t="shared" si="10"/>
        <v>0</v>
      </c>
      <c r="K196" s="125" t="s">
        <v>369</v>
      </c>
      <c r="L196" s="30"/>
      <c r="M196" s="130" t="s">
        <v>1</v>
      </c>
      <c r="N196" s="131" t="s">
        <v>43</v>
      </c>
      <c r="P196" s="132">
        <f t="shared" si="11"/>
        <v>0</v>
      </c>
      <c r="Q196" s="132">
        <v>0</v>
      </c>
      <c r="R196" s="132">
        <f t="shared" si="12"/>
        <v>0</v>
      </c>
      <c r="S196" s="132">
        <v>0</v>
      </c>
      <c r="T196" s="133">
        <f t="shared" si="13"/>
        <v>0</v>
      </c>
      <c r="AR196" s="134" t="s">
        <v>113</v>
      </c>
      <c r="AT196" s="134" t="s">
        <v>109</v>
      </c>
      <c r="AU196" s="134" t="s">
        <v>85</v>
      </c>
      <c r="AY196" s="15" t="s">
        <v>108</v>
      </c>
      <c r="BE196" s="135">
        <f t="shared" si="14"/>
        <v>0</v>
      </c>
      <c r="BF196" s="135">
        <f t="shared" si="15"/>
        <v>0</v>
      </c>
      <c r="BG196" s="135">
        <f t="shared" si="16"/>
        <v>0</v>
      </c>
      <c r="BH196" s="135">
        <f t="shared" si="17"/>
        <v>0</v>
      </c>
      <c r="BI196" s="135">
        <f t="shared" si="18"/>
        <v>0</v>
      </c>
      <c r="BJ196" s="15" t="s">
        <v>83</v>
      </c>
      <c r="BK196" s="135">
        <f t="shared" si="19"/>
        <v>0</v>
      </c>
      <c r="BL196" s="15" t="s">
        <v>113</v>
      </c>
      <c r="BM196" s="134" t="s">
        <v>322</v>
      </c>
    </row>
    <row r="197" spans="2:65" s="1" customFormat="1" ht="16.5" customHeight="1">
      <c r="B197" s="30"/>
      <c r="C197" s="123" t="s">
        <v>323</v>
      </c>
      <c r="D197" s="123" t="s">
        <v>109</v>
      </c>
      <c r="E197" s="124" t="s">
        <v>324</v>
      </c>
      <c r="F197" s="125" t="s">
        <v>325</v>
      </c>
      <c r="G197" s="126" t="s">
        <v>112</v>
      </c>
      <c r="H197" s="127">
        <v>5</v>
      </c>
      <c r="I197" s="128"/>
      <c r="J197" s="129">
        <f t="shared" si="10"/>
        <v>0</v>
      </c>
      <c r="K197" s="125" t="s">
        <v>369</v>
      </c>
      <c r="L197" s="30"/>
      <c r="M197" s="130" t="s">
        <v>1</v>
      </c>
      <c r="N197" s="131" t="s">
        <v>43</v>
      </c>
      <c r="P197" s="132">
        <f t="shared" si="11"/>
        <v>0</v>
      </c>
      <c r="Q197" s="132">
        <v>0</v>
      </c>
      <c r="R197" s="132">
        <f t="shared" si="12"/>
        <v>0</v>
      </c>
      <c r="S197" s="132">
        <v>0</v>
      </c>
      <c r="T197" s="133">
        <f t="shared" si="13"/>
        <v>0</v>
      </c>
      <c r="AR197" s="134" t="s">
        <v>113</v>
      </c>
      <c r="AT197" s="134" t="s">
        <v>109</v>
      </c>
      <c r="AU197" s="134" t="s">
        <v>85</v>
      </c>
      <c r="AY197" s="15" t="s">
        <v>108</v>
      </c>
      <c r="BE197" s="135">
        <f t="shared" si="14"/>
        <v>0</v>
      </c>
      <c r="BF197" s="135">
        <f t="shared" si="15"/>
        <v>0</v>
      </c>
      <c r="BG197" s="135">
        <f t="shared" si="16"/>
        <v>0</v>
      </c>
      <c r="BH197" s="135">
        <f t="shared" si="17"/>
        <v>0</v>
      </c>
      <c r="BI197" s="135">
        <f t="shared" si="18"/>
        <v>0</v>
      </c>
      <c r="BJ197" s="15" t="s">
        <v>83</v>
      </c>
      <c r="BK197" s="135">
        <f t="shared" si="19"/>
        <v>0</v>
      </c>
      <c r="BL197" s="15" t="s">
        <v>113</v>
      </c>
      <c r="BM197" s="134" t="s">
        <v>326</v>
      </c>
    </row>
    <row r="198" spans="2:65" s="1" customFormat="1" ht="16.5" customHeight="1">
      <c r="B198" s="30"/>
      <c r="C198" s="123" t="s">
        <v>327</v>
      </c>
      <c r="D198" s="123" t="s">
        <v>109</v>
      </c>
      <c r="E198" s="124" t="s">
        <v>328</v>
      </c>
      <c r="F198" s="125" t="s">
        <v>329</v>
      </c>
      <c r="G198" s="126" t="s">
        <v>112</v>
      </c>
      <c r="H198" s="127">
        <v>50</v>
      </c>
      <c r="I198" s="128"/>
      <c r="J198" s="129">
        <f t="shared" si="10"/>
        <v>0</v>
      </c>
      <c r="K198" s="125" t="s">
        <v>369</v>
      </c>
      <c r="L198" s="30"/>
      <c r="M198" s="130" t="s">
        <v>1</v>
      </c>
      <c r="N198" s="131" t="s">
        <v>43</v>
      </c>
      <c r="P198" s="132">
        <f t="shared" si="11"/>
        <v>0</v>
      </c>
      <c r="Q198" s="132">
        <v>0</v>
      </c>
      <c r="R198" s="132">
        <f t="shared" si="12"/>
        <v>0</v>
      </c>
      <c r="S198" s="132">
        <v>0</v>
      </c>
      <c r="T198" s="133">
        <f t="shared" si="13"/>
        <v>0</v>
      </c>
      <c r="AR198" s="134" t="s">
        <v>113</v>
      </c>
      <c r="AT198" s="134" t="s">
        <v>109</v>
      </c>
      <c r="AU198" s="134" t="s">
        <v>85</v>
      </c>
      <c r="AY198" s="15" t="s">
        <v>108</v>
      </c>
      <c r="BE198" s="135">
        <f t="shared" si="14"/>
        <v>0</v>
      </c>
      <c r="BF198" s="135">
        <f t="shared" si="15"/>
        <v>0</v>
      </c>
      <c r="BG198" s="135">
        <f t="shared" si="16"/>
        <v>0</v>
      </c>
      <c r="BH198" s="135">
        <f t="shared" si="17"/>
        <v>0</v>
      </c>
      <c r="BI198" s="135">
        <f t="shared" si="18"/>
        <v>0</v>
      </c>
      <c r="BJ198" s="15" t="s">
        <v>83</v>
      </c>
      <c r="BK198" s="135">
        <f t="shared" si="19"/>
        <v>0</v>
      </c>
      <c r="BL198" s="15" t="s">
        <v>113</v>
      </c>
      <c r="BM198" s="134" t="s">
        <v>330</v>
      </c>
    </row>
    <row r="199" spans="2:65" s="1" customFormat="1" ht="16.5" customHeight="1">
      <c r="B199" s="30"/>
      <c r="C199" s="123" t="s">
        <v>331</v>
      </c>
      <c r="D199" s="123" t="s">
        <v>109</v>
      </c>
      <c r="E199" s="124" t="s">
        <v>332</v>
      </c>
      <c r="F199" s="125" t="s">
        <v>333</v>
      </c>
      <c r="G199" s="126" t="s">
        <v>112</v>
      </c>
      <c r="H199" s="127">
        <v>10</v>
      </c>
      <c r="I199" s="128"/>
      <c r="J199" s="129">
        <f t="shared" si="10"/>
        <v>0</v>
      </c>
      <c r="K199" s="125" t="s">
        <v>369</v>
      </c>
      <c r="L199" s="30"/>
      <c r="M199" s="130" t="s">
        <v>1</v>
      </c>
      <c r="N199" s="131" t="s">
        <v>43</v>
      </c>
      <c r="P199" s="132">
        <f t="shared" si="11"/>
        <v>0</v>
      </c>
      <c r="Q199" s="132">
        <v>0</v>
      </c>
      <c r="R199" s="132">
        <f t="shared" si="12"/>
        <v>0</v>
      </c>
      <c r="S199" s="132">
        <v>0</v>
      </c>
      <c r="T199" s="133">
        <f t="shared" si="13"/>
        <v>0</v>
      </c>
      <c r="AR199" s="134" t="s">
        <v>113</v>
      </c>
      <c r="AT199" s="134" t="s">
        <v>109</v>
      </c>
      <c r="AU199" s="134" t="s">
        <v>85</v>
      </c>
      <c r="AY199" s="15" t="s">
        <v>108</v>
      </c>
      <c r="BE199" s="135">
        <f t="shared" si="14"/>
        <v>0</v>
      </c>
      <c r="BF199" s="135">
        <f t="shared" si="15"/>
        <v>0</v>
      </c>
      <c r="BG199" s="135">
        <f t="shared" si="16"/>
        <v>0</v>
      </c>
      <c r="BH199" s="135">
        <f t="shared" si="17"/>
        <v>0</v>
      </c>
      <c r="BI199" s="135">
        <f t="shared" si="18"/>
        <v>0</v>
      </c>
      <c r="BJ199" s="15" t="s">
        <v>83</v>
      </c>
      <c r="BK199" s="135">
        <f t="shared" si="19"/>
        <v>0</v>
      </c>
      <c r="BL199" s="15" t="s">
        <v>113</v>
      </c>
      <c r="BM199" s="134" t="s">
        <v>334</v>
      </c>
    </row>
    <row r="200" spans="2:65" s="11" customFormat="1" ht="25.9" customHeight="1">
      <c r="B200" s="113"/>
      <c r="D200" s="114" t="s">
        <v>77</v>
      </c>
      <c r="E200" s="115" t="s">
        <v>335</v>
      </c>
      <c r="F200" s="115" t="s">
        <v>336</v>
      </c>
      <c r="I200" s="116"/>
      <c r="J200" s="117">
        <f>BK200</f>
        <v>0</v>
      </c>
      <c r="L200" s="113"/>
      <c r="M200" s="118"/>
      <c r="P200" s="119">
        <f>SUM(P201:P208)</f>
        <v>0</v>
      </c>
      <c r="R200" s="119">
        <f>SUM(R201:R208)</f>
        <v>0</v>
      </c>
      <c r="T200" s="120">
        <f>SUM(T201:T208)</f>
        <v>0</v>
      </c>
      <c r="AR200" s="114" t="s">
        <v>83</v>
      </c>
      <c r="AT200" s="121" t="s">
        <v>77</v>
      </c>
      <c r="AU200" s="121" t="s">
        <v>78</v>
      </c>
      <c r="AY200" s="114" t="s">
        <v>108</v>
      </c>
      <c r="BK200" s="122">
        <f>SUM(BK201:BK208)</f>
        <v>0</v>
      </c>
    </row>
    <row r="201" spans="2:65" s="1" customFormat="1" ht="37.9" customHeight="1">
      <c r="B201" s="30"/>
      <c r="C201" s="123" t="s">
        <v>337</v>
      </c>
      <c r="D201" s="123" t="s">
        <v>109</v>
      </c>
      <c r="E201" s="124" t="s">
        <v>338</v>
      </c>
      <c r="F201" s="125" t="s">
        <v>339</v>
      </c>
      <c r="G201" s="126" t="s">
        <v>340</v>
      </c>
      <c r="H201" s="127">
        <v>360</v>
      </c>
      <c r="I201" s="128"/>
      <c r="J201" s="129">
        <f>ROUND(I201*H201,2)</f>
        <v>0</v>
      </c>
      <c r="K201" s="125" t="s">
        <v>369</v>
      </c>
      <c r="L201" s="30"/>
      <c r="M201" s="130" t="s">
        <v>1</v>
      </c>
      <c r="N201" s="131" t="s">
        <v>43</v>
      </c>
      <c r="P201" s="132">
        <f>O201*H201</f>
        <v>0</v>
      </c>
      <c r="Q201" s="132">
        <v>0</v>
      </c>
      <c r="R201" s="132">
        <f>Q201*H201</f>
        <v>0</v>
      </c>
      <c r="S201" s="132">
        <v>0</v>
      </c>
      <c r="T201" s="133">
        <f>S201*H201</f>
        <v>0</v>
      </c>
      <c r="AR201" s="134" t="s">
        <v>113</v>
      </c>
      <c r="AT201" s="134" t="s">
        <v>109</v>
      </c>
      <c r="AU201" s="134" t="s">
        <v>83</v>
      </c>
      <c r="AY201" s="15" t="s">
        <v>108</v>
      </c>
      <c r="BE201" s="135">
        <f>IF(N201="základní",J201,0)</f>
        <v>0</v>
      </c>
      <c r="BF201" s="135">
        <f>IF(N201="snížená",J201,0)</f>
        <v>0</v>
      </c>
      <c r="BG201" s="135">
        <f>IF(N201="zákl. přenesená",J201,0)</f>
        <v>0</v>
      </c>
      <c r="BH201" s="135">
        <f>IF(N201="sníž. přenesená",J201,0)</f>
        <v>0</v>
      </c>
      <c r="BI201" s="135">
        <f>IF(N201="nulová",J201,0)</f>
        <v>0</v>
      </c>
      <c r="BJ201" s="15" t="s">
        <v>83</v>
      </c>
      <c r="BK201" s="135">
        <f>ROUND(I201*H201,2)</f>
        <v>0</v>
      </c>
      <c r="BL201" s="15" t="s">
        <v>113</v>
      </c>
      <c r="BM201" s="134" t="s">
        <v>341</v>
      </c>
    </row>
    <row r="202" spans="2:65" s="1" customFormat="1" ht="136.5">
      <c r="B202" s="30"/>
      <c r="D202" s="136" t="s">
        <v>115</v>
      </c>
      <c r="F202" s="137" t="s">
        <v>342</v>
      </c>
      <c r="I202" s="138"/>
      <c r="L202" s="30"/>
      <c r="M202" s="139"/>
      <c r="T202" s="54"/>
      <c r="AT202" s="15" t="s">
        <v>115</v>
      </c>
      <c r="AU202" s="15" t="s">
        <v>83</v>
      </c>
    </row>
    <row r="203" spans="2:65" s="12" customFormat="1" ht="11.25">
      <c r="B203" s="140"/>
      <c r="D203" s="136" t="s">
        <v>117</v>
      </c>
      <c r="E203" s="141" t="s">
        <v>1</v>
      </c>
      <c r="F203" s="142" t="s">
        <v>343</v>
      </c>
      <c r="H203" s="143">
        <v>360</v>
      </c>
      <c r="I203" s="144"/>
      <c r="L203" s="140"/>
      <c r="M203" s="145"/>
      <c r="T203" s="146"/>
      <c r="AT203" s="141" t="s">
        <v>117</v>
      </c>
      <c r="AU203" s="141" t="s">
        <v>83</v>
      </c>
      <c r="AV203" s="12" t="s">
        <v>85</v>
      </c>
      <c r="AW203" s="12" t="s">
        <v>34</v>
      </c>
      <c r="AX203" s="12" t="s">
        <v>83</v>
      </c>
      <c r="AY203" s="141" t="s">
        <v>108</v>
      </c>
    </row>
    <row r="204" spans="2:65" s="1" customFormat="1" ht="37.9" customHeight="1">
      <c r="B204" s="30"/>
      <c r="C204" s="123" t="s">
        <v>344</v>
      </c>
      <c r="D204" s="123" t="s">
        <v>109</v>
      </c>
      <c r="E204" s="124" t="s">
        <v>345</v>
      </c>
      <c r="F204" s="125" t="s">
        <v>346</v>
      </c>
      <c r="G204" s="126" t="s">
        <v>347</v>
      </c>
      <c r="H204" s="127">
        <v>10</v>
      </c>
      <c r="I204" s="128"/>
      <c r="J204" s="129">
        <f>ROUND(I204*H204,2)</f>
        <v>0</v>
      </c>
      <c r="K204" s="125" t="s">
        <v>369</v>
      </c>
      <c r="L204" s="30"/>
      <c r="M204" s="130" t="s">
        <v>1</v>
      </c>
      <c r="N204" s="131" t="s">
        <v>43</v>
      </c>
      <c r="P204" s="132">
        <f>O204*H204</f>
        <v>0</v>
      </c>
      <c r="Q204" s="132">
        <v>0</v>
      </c>
      <c r="R204" s="132">
        <f>Q204*H204</f>
        <v>0</v>
      </c>
      <c r="S204" s="132">
        <v>0</v>
      </c>
      <c r="T204" s="133">
        <f>S204*H204</f>
        <v>0</v>
      </c>
      <c r="AR204" s="134" t="s">
        <v>113</v>
      </c>
      <c r="AT204" s="134" t="s">
        <v>109</v>
      </c>
      <c r="AU204" s="134" t="s">
        <v>83</v>
      </c>
      <c r="AY204" s="15" t="s">
        <v>108</v>
      </c>
      <c r="BE204" s="135">
        <f>IF(N204="základní",J204,0)</f>
        <v>0</v>
      </c>
      <c r="BF204" s="135">
        <f>IF(N204="snížená",J204,0)</f>
        <v>0</v>
      </c>
      <c r="BG204" s="135">
        <f>IF(N204="zákl. přenesená",J204,0)</f>
        <v>0</v>
      </c>
      <c r="BH204" s="135">
        <f>IF(N204="sníž. přenesená",J204,0)</f>
        <v>0</v>
      </c>
      <c r="BI204" s="135">
        <f>IF(N204="nulová",J204,0)</f>
        <v>0</v>
      </c>
      <c r="BJ204" s="15" t="s">
        <v>83</v>
      </c>
      <c r="BK204" s="135">
        <f>ROUND(I204*H204,2)</f>
        <v>0</v>
      </c>
      <c r="BL204" s="15" t="s">
        <v>113</v>
      </c>
      <c r="BM204" s="134" t="s">
        <v>348</v>
      </c>
    </row>
    <row r="205" spans="2:65" s="1" customFormat="1" ht="29.25">
      <c r="B205" s="30"/>
      <c r="D205" s="136" t="s">
        <v>115</v>
      </c>
      <c r="F205" s="137" t="s">
        <v>370</v>
      </c>
      <c r="I205" s="138"/>
      <c r="L205" s="30"/>
      <c r="M205" s="139"/>
      <c r="T205" s="54"/>
      <c r="AT205" s="15" t="s">
        <v>115</v>
      </c>
      <c r="AU205" s="15" t="s">
        <v>83</v>
      </c>
    </row>
    <row r="206" spans="2:65" s="1" customFormat="1" ht="37.9" customHeight="1">
      <c r="B206" s="30"/>
      <c r="C206" s="123" t="s">
        <v>349</v>
      </c>
      <c r="D206" s="123" t="s">
        <v>109</v>
      </c>
      <c r="E206" s="124" t="s">
        <v>350</v>
      </c>
      <c r="F206" s="125" t="s">
        <v>351</v>
      </c>
      <c r="G206" s="126" t="s">
        <v>347</v>
      </c>
      <c r="H206" s="127">
        <v>10</v>
      </c>
      <c r="I206" s="128"/>
      <c r="J206" s="129">
        <f>ROUND(I206*H206,2)</f>
        <v>0</v>
      </c>
      <c r="K206" s="125" t="s">
        <v>369</v>
      </c>
      <c r="L206" s="30"/>
      <c r="M206" s="130" t="s">
        <v>1</v>
      </c>
      <c r="N206" s="131" t="s">
        <v>43</v>
      </c>
      <c r="P206" s="132">
        <f>O206*H206</f>
        <v>0</v>
      </c>
      <c r="Q206" s="132">
        <v>0</v>
      </c>
      <c r="R206" s="132">
        <f>Q206*H206</f>
        <v>0</v>
      </c>
      <c r="S206" s="132">
        <v>0</v>
      </c>
      <c r="T206" s="133">
        <f>S206*H206</f>
        <v>0</v>
      </c>
      <c r="AR206" s="134" t="s">
        <v>113</v>
      </c>
      <c r="AT206" s="134" t="s">
        <v>109</v>
      </c>
      <c r="AU206" s="134" t="s">
        <v>83</v>
      </c>
      <c r="AY206" s="15" t="s">
        <v>108</v>
      </c>
      <c r="BE206" s="135">
        <f>IF(N206="základní",J206,0)</f>
        <v>0</v>
      </c>
      <c r="BF206" s="135">
        <f>IF(N206="snížená",J206,0)</f>
        <v>0</v>
      </c>
      <c r="BG206" s="135">
        <f>IF(N206="zákl. přenesená",J206,0)</f>
        <v>0</v>
      </c>
      <c r="BH206" s="135">
        <f>IF(N206="sníž. přenesená",J206,0)</f>
        <v>0</v>
      </c>
      <c r="BI206" s="135">
        <f>IF(N206="nulová",J206,0)</f>
        <v>0</v>
      </c>
      <c r="BJ206" s="15" t="s">
        <v>83</v>
      </c>
      <c r="BK206" s="135">
        <f>ROUND(I206*H206,2)</f>
        <v>0</v>
      </c>
      <c r="BL206" s="15" t="s">
        <v>113</v>
      </c>
      <c r="BM206" s="134" t="s">
        <v>352</v>
      </c>
    </row>
    <row r="207" spans="2:65" s="1" customFormat="1" ht="29.25">
      <c r="B207" s="30"/>
      <c r="D207" s="136" t="s">
        <v>115</v>
      </c>
      <c r="F207" s="137" t="s">
        <v>370</v>
      </c>
      <c r="I207" s="138"/>
      <c r="L207" s="30"/>
      <c r="M207" s="139"/>
      <c r="T207" s="54"/>
      <c r="AT207" s="15" t="s">
        <v>115</v>
      </c>
      <c r="AU207" s="15" t="s">
        <v>83</v>
      </c>
    </row>
    <row r="208" spans="2:65" s="1" customFormat="1" ht="24.2" customHeight="1">
      <c r="B208" s="30"/>
      <c r="C208" s="123" t="s">
        <v>353</v>
      </c>
      <c r="D208" s="123" t="s">
        <v>109</v>
      </c>
      <c r="E208" s="124" t="s">
        <v>354</v>
      </c>
      <c r="F208" s="125" t="s">
        <v>355</v>
      </c>
      <c r="G208" s="126" t="s">
        <v>356</v>
      </c>
      <c r="H208" s="127">
        <v>72</v>
      </c>
      <c r="I208" s="128"/>
      <c r="J208" s="129">
        <f>ROUND(I208*H208,2)</f>
        <v>0</v>
      </c>
      <c r="K208" s="125" t="s">
        <v>369</v>
      </c>
      <c r="L208" s="30"/>
      <c r="M208" s="130" t="s">
        <v>1</v>
      </c>
      <c r="N208" s="131" t="s">
        <v>43</v>
      </c>
      <c r="P208" s="132">
        <f>O208*H208</f>
        <v>0</v>
      </c>
      <c r="Q208" s="132">
        <v>0</v>
      </c>
      <c r="R208" s="132">
        <f>Q208*H208</f>
        <v>0</v>
      </c>
      <c r="S208" s="132">
        <v>0</v>
      </c>
      <c r="T208" s="133">
        <f>S208*H208</f>
        <v>0</v>
      </c>
      <c r="AR208" s="134" t="s">
        <v>113</v>
      </c>
      <c r="AT208" s="134" t="s">
        <v>109</v>
      </c>
      <c r="AU208" s="134" t="s">
        <v>83</v>
      </c>
      <c r="AY208" s="15" t="s">
        <v>108</v>
      </c>
      <c r="BE208" s="135">
        <f>IF(N208="základní",J208,0)</f>
        <v>0</v>
      </c>
      <c r="BF208" s="135">
        <f>IF(N208="snížená",J208,0)</f>
        <v>0</v>
      </c>
      <c r="BG208" s="135">
        <f>IF(N208="zákl. přenesená",J208,0)</f>
        <v>0</v>
      </c>
      <c r="BH208" s="135">
        <f>IF(N208="sníž. přenesená",J208,0)</f>
        <v>0</v>
      </c>
      <c r="BI208" s="135">
        <f>IF(N208="nulová",J208,0)</f>
        <v>0</v>
      </c>
      <c r="BJ208" s="15" t="s">
        <v>83</v>
      </c>
      <c r="BK208" s="135">
        <f>ROUND(I208*H208,2)</f>
        <v>0</v>
      </c>
      <c r="BL208" s="15" t="s">
        <v>113</v>
      </c>
      <c r="BM208" s="134" t="s">
        <v>357</v>
      </c>
    </row>
    <row r="209" spans="2:65" s="11" customFormat="1" ht="25.9" customHeight="1">
      <c r="B209" s="113"/>
      <c r="D209" s="114" t="s">
        <v>77</v>
      </c>
      <c r="E209" s="115" t="s">
        <v>358</v>
      </c>
      <c r="F209" s="115" t="s">
        <v>359</v>
      </c>
      <c r="I209" s="116"/>
      <c r="J209" s="117">
        <f>BK209</f>
        <v>0</v>
      </c>
      <c r="L209" s="113"/>
      <c r="M209" s="118"/>
      <c r="P209" s="119">
        <f>P210</f>
        <v>0</v>
      </c>
      <c r="R209" s="119">
        <f>R210</f>
        <v>0</v>
      </c>
      <c r="T209" s="120">
        <f>T210</f>
        <v>0</v>
      </c>
      <c r="AR209" s="114" t="s">
        <v>83</v>
      </c>
      <c r="AT209" s="121" t="s">
        <v>77</v>
      </c>
      <c r="AU209" s="121" t="s">
        <v>78</v>
      </c>
      <c r="AY209" s="114" t="s">
        <v>108</v>
      </c>
      <c r="BK209" s="122">
        <f>BK210</f>
        <v>0</v>
      </c>
    </row>
    <row r="210" spans="2:65" s="1" customFormat="1" ht="16.5" customHeight="1">
      <c r="B210" s="30"/>
      <c r="C210" s="123" t="s">
        <v>360</v>
      </c>
      <c r="D210" s="123" t="s">
        <v>109</v>
      </c>
      <c r="E210" s="124" t="s">
        <v>361</v>
      </c>
      <c r="F210" s="125" t="s">
        <v>359</v>
      </c>
      <c r="G210" s="126" t="s">
        <v>362</v>
      </c>
      <c r="H210" s="127">
        <v>1</v>
      </c>
      <c r="I210" s="128"/>
      <c r="J210" s="129">
        <f>ROUND(I210*H210,2)</f>
        <v>0</v>
      </c>
      <c r="K210" s="125" t="s">
        <v>369</v>
      </c>
      <c r="L210" s="30"/>
      <c r="M210" s="156" t="s">
        <v>1</v>
      </c>
      <c r="N210" s="157" t="s">
        <v>43</v>
      </c>
      <c r="O210" s="158"/>
      <c r="P210" s="159">
        <f>O210*H210</f>
        <v>0</v>
      </c>
      <c r="Q210" s="159">
        <v>0</v>
      </c>
      <c r="R210" s="159">
        <f>Q210*H210</f>
        <v>0</v>
      </c>
      <c r="S210" s="159">
        <v>0</v>
      </c>
      <c r="T210" s="160">
        <f>S210*H210</f>
        <v>0</v>
      </c>
      <c r="AR210" s="134" t="s">
        <v>113</v>
      </c>
      <c r="AT210" s="134" t="s">
        <v>109</v>
      </c>
      <c r="AU210" s="134" t="s">
        <v>83</v>
      </c>
      <c r="AY210" s="15" t="s">
        <v>108</v>
      </c>
      <c r="BE210" s="135">
        <f>IF(N210="základní",J210,0)</f>
        <v>0</v>
      </c>
      <c r="BF210" s="135">
        <f>IF(N210="snížená",J210,0)</f>
        <v>0</v>
      </c>
      <c r="BG210" s="135">
        <f>IF(N210="zákl. přenesená",J210,0)</f>
        <v>0</v>
      </c>
      <c r="BH210" s="135">
        <f>IF(N210="sníž. přenesená",J210,0)</f>
        <v>0</v>
      </c>
      <c r="BI210" s="135">
        <f>IF(N210="nulová",J210,0)</f>
        <v>0</v>
      </c>
      <c r="BJ210" s="15" t="s">
        <v>83</v>
      </c>
      <c r="BK210" s="135">
        <f>ROUND(I210*H210,2)</f>
        <v>0</v>
      </c>
      <c r="BL210" s="15" t="s">
        <v>113</v>
      </c>
      <c r="BM210" s="134" t="s">
        <v>363</v>
      </c>
    </row>
    <row r="211" spans="2:65" s="1" customFormat="1" ht="6.95" customHeight="1">
      <c r="B211" s="42"/>
      <c r="C211" s="43"/>
      <c r="D211" s="43"/>
      <c r="E211" s="43"/>
      <c r="F211" s="43"/>
      <c r="G211" s="43"/>
      <c r="H211" s="43"/>
      <c r="I211" s="43"/>
      <c r="J211" s="43"/>
      <c r="K211" s="43"/>
      <c r="L211" s="30"/>
    </row>
  </sheetData>
  <sheetProtection algorithmName="SHA-512" hashValue="QrU8HwFS+FP45XvzIFUlPUE5CEH3lrAdLJk+IMTCy7ZiUGARlDS35ptIz8qf/lEoUa6va2MRuzehppKEeWExpQ==" saltValue="CLev+1Z2K12npNnDtGLX9g==" spinCount="100000" sheet="1" objects="1" scenarios="1" formatColumns="0" formatRows="0" autoFilter="0"/>
  <autoFilter ref="C117:K210" xr:uid="{00000000-0009-0000-0000-000001000000}"/>
  <mergeCells count="6">
    <mergeCell ref="L2:V2"/>
    <mergeCell ref="E7:H7"/>
    <mergeCell ref="E16:H16"/>
    <mergeCell ref="E25:H25"/>
    <mergeCell ref="E85:H85"/>
    <mergeCell ref="E110:H110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Servis a revize ...</vt:lpstr>
      <vt:lpstr>'OR_PHA - Servis a revize ...'!Názvy_tisku</vt:lpstr>
      <vt:lpstr>'Rekapitulace zakázky'!Názvy_tisku</vt:lpstr>
      <vt:lpstr>'OR_PHA - Servis a revize 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dcterms:created xsi:type="dcterms:W3CDTF">2024-12-17T07:48:29Z</dcterms:created>
  <dcterms:modified xsi:type="dcterms:W3CDTF">2024-12-17T07:55:21Z</dcterms:modified>
</cp:coreProperties>
</file>